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danielpg\Desktop\Movimento FIRE\Planilhas\"/>
    </mc:Choice>
  </mc:AlternateContent>
  <xr:revisionPtr revIDLastSave="0" documentId="13_ncr:1_{7619B6FE-A7D4-43E4-AE40-050104C237AD}" xr6:coauthVersionLast="40" xr6:coauthVersionMax="40" xr10:uidLastSave="{00000000-0000-0000-0000-000000000000}"/>
  <bookViews>
    <workbookView xWindow="0" yWindow="0" windowWidth="20490" windowHeight="7620" tabRatio="786" xr2:uid="{00000000-000D-0000-FFFF-FFFF00000000}"/>
  </bookViews>
  <sheets>
    <sheet name="Capa" sheetId="3" r:id="rId1"/>
    <sheet name="Gastos Atuais" sheetId="12" r:id="rId2"/>
    <sheet name="Meta FIRE" sheetId="14" r:id="rId3"/>
    <sheet name="Tempo para FIRE" sheetId="15" r:id="rId4"/>
  </sheets>
  <definedNames>
    <definedName name="_xlnm.Print_Area" localSheetId="0">Capa!$A$1:$J$42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4" l="1"/>
  <c r="G45" i="12" l="1"/>
  <c r="L16" i="15" l="1"/>
  <c r="L14" i="15"/>
  <c r="L15" i="15"/>
  <c r="M14" i="15" l="1"/>
  <c r="N14" i="15"/>
  <c r="O14" i="15"/>
  <c r="P14" i="15"/>
  <c r="Q14" i="15"/>
  <c r="R14" i="15"/>
  <c r="S14" i="15"/>
  <c r="T14" i="15"/>
  <c r="U14" i="15"/>
  <c r="M15" i="15"/>
  <c r="N15" i="15"/>
  <c r="O15" i="15"/>
  <c r="P15" i="15"/>
  <c r="Q15" i="15"/>
  <c r="R15" i="15"/>
  <c r="S15" i="15"/>
  <c r="T15" i="15"/>
  <c r="U15" i="15"/>
  <c r="M16" i="15"/>
  <c r="N16" i="15"/>
  <c r="O16" i="15"/>
  <c r="P16" i="15"/>
  <c r="Q16" i="15"/>
  <c r="R16" i="15"/>
  <c r="S16" i="15"/>
  <c r="T16" i="15"/>
  <c r="U16" i="15"/>
  <c r="M17" i="15"/>
  <c r="N17" i="15"/>
  <c r="O17" i="15"/>
  <c r="P17" i="15"/>
  <c r="Q17" i="15"/>
  <c r="R17" i="15"/>
  <c r="S17" i="15"/>
  <c r="T17" i="15"/>
  <c r="U17" i="15"/>
  <c r="M18" i="15"/>
  <c r="N18" i="15"/>
  <c r="O18" i="15"/>
  <c r="P18" i="15"/>
  <c r="Q18" i="15"/>
  <c r="R18" i="15"/>
  <c r="S18" i="15"/>
  <c r="T18" i="15"/>
  <c r="U18" i="15"/>
  <c r="M19" i="15"/>
  <c r="N19" i="15"/>
  <c r="O19" i="15"/>
  <c r="P19" i="15"/>
  <c r="Q19" i="15"/>
  <c r="R19" i="15"/>
  <c r="S19" i="15"/>
  <c r="T19" i="15"/>
  <c r="U19" i="15"/>
  <c r="M20" i="15"/>
  <c r="N20" i="15"/>
  <c r="O20" i="15"/>
  <c r="P20" i="15"/>
  <c r="Q20" i="15"/>
  <c r="R20" i="15"/>
  <c r="S20" i="15"/>
  <c r="T20" i="15"/>
  <c r="U20" i="15"/>
  <c r="M21" i="15"/>
  <c r="N21" i="15"/>
  <c r="O21" i="15"/>
  <c r="P21" i="15"/>
  <c r="Q21" i="15"/>
  <c r="R21" i="15"/>
  <c r="S21" i="15"/>
  <c r="T21" i="15"/>
  <c r="U21" i="15"/>
  <c r="M22" i="15"/>
  <c r="N22" i="15"/>
  <c r="O22" i="15"/>
  <c r="P22" i="15"/>
  <c r="Q22" i="15"/>
  <c r="R22" i="15"/>
  <c r="S22" i="15"/>
  <c r="T22" i="15"/>
  <c r="U22" i="15"/>
  <c r="M23" i="15"/>
  <c r="N23" i="15"/>
  <c r="O23" i="15"/>
  <c r="P23" i="15"/>
  <c r="Q23" i="15"/>
  <c r="R23" i="15"/>
  <c r="S23" i="15"/>
  <c r="T23" i="15"/>
  <c r="U23" i="15"/>
  <c r="L17" i="15"/>
  <c r="L18" i="15"/>
  <c r="L19" i="15"/>
  <c r="L20" i="15"/>
  <c r="L21" i="15"/>
  <c r="L22" i="15"/>
  <c r="L23" i="15"/>
  <c r="R4" i="15" l="1"/>
  <c r="T4" i="15" s="1"/>
  <c r="Q10" i="15" l="1"/>
  <c r="Q5" i="15" l="1"/>
  <c r="Q6" i="15" s="1"/>
  <c r="K5" i="15"/>
  <c r="G6" i="15"/>
  <c r="K6" i="15" l="1"/>
  <c r="Q7" i="15"/>
  <c r="R7" i="15" s="1"/>
  <c r="T7" i="15" s="1"/>
  <c r="R6" i="15"/>
  <c r="T6" i="15" s="1"/>
  <c r="R5" i="15"/>
  <c r="T5" i="15" s="1"/>
  <c r="K7" i="15" l="1"/>
  <c r="Q8" i="15"/>
  <c r="R8" i="15" s="1"/>
  <c r="T8" i="15" s="1"/>
  <c r="G27" i="12"/>
  <c r="G6" i="12"/>
  <c r="G5" i="12"/>
  <c r="K8" i="15" l="1"/>
  <c r="G27" i="14"/>
  <c r="G6" i="14" l="1"/>
  <c r="H47" i="14"/>
  <c r="H30" i="14"/>
  <c r="H24" i="14"/>
  <c r="H19" i="14"/>
  <c r="H13" i="14"/>
  <c r="J47" i="12"/>
  <c r="I47" i="12"/>
  <c r="H47" i="12"/>
  <c r="G46" i="12"/>
  <c r="G44" i="12"/>
  <c r="G43" i="12"/>
  <c r="G42" i="12"/>
  <c r="H39" i="12"/>
  <c r="J39" i="12"/>
  <c r="I39" i="12"/>
  <c r="G38" i="12"/>
  <c r="G37" i="12"/>
  <c r="G36" i="12"/>
  <c r="G35" i="12"/>
  <c r="G34" i="12"/>
  <c r="G33" i="12"/>
  <c r="J30" i="12"/>
  <c r="I30" i="12"/>
  <c r="H30" i="12"/>
  <c r="G29" i="12"/>
  <c r="G28" i="12"/>
  <c r="J24" i="12"/>
  <c r="I24" i="12"/>
  <c r="H24" i="12"/>
  <c r="G23" i="12"/>
  <c r="G22" i="12"/>
  <c r="I19" i="12"/>
  <c r="J19" i="12"/>
  <c r="H19" i="12"/>
  <c r="G18" i="12"/>
  <c r="G17" i="12"/>
  <c r="G16" i="12"/>
  <c r="H13" i="12"/>
  <c r="I13" i="12"/>
  <c r="J13" i="12"/>
  <c r="G12" i="12"/>
  <c r="G7" i="12"/>
  <c r="G8" i="12"/>
  <c r="G9" i="12"/>
  <c r="G10" i="12"/>
  <c r="G11" i="12"/>
  <c r="G5" i="14"/>
  <c r="G18" i="14" l="1"/>
  <c r="G34" i="14"/>
  <c r="G42" i="14"/>
  <c r="G45" i="14"/>
  <c r="G8" i="14"/>
  <c r="G23" i="14"/>
  <c r="G35" i="14"/>
  <c r="G43" i="14"/>
  <c r="G46" i="14"/>
  <c r="G11" i="14"/>
  <c r="G12" i="14"/>
  <c r="G16" i="14"/>
  <c r="G28" i="14"/>
  <c r="G36" i="14"/>
  <c r="G22" i="14"/>
  <c r="G38" i="14"/>
  <c r="G10" i="14"/>
  <c r="G9" i="14"/>
  <c r="G17" i="14"/>
  <c r="G29" i="14"/>
  <c r="G33" i="14"/>
  <c r="G37" i="14"/>
  <c r="G44" i="14"/>
  <c r="H50" i="14"/>
  <c r="P21" i="14" s="1"/>
  <c r="J50" i="12"/>
  <c r="G7" i="14"/>
  <c r="G13" i="12"/>
  <c r="I50" i="12"/>
  <c r="H50" i="12"/>
  <c r="G47" i="12"/>
  <c r="G39" i="12"/>
  <c r="G30" i="12"/>
  <c r="G24" i="12"/>
  <c r="G19" i="12"/>
  <c r="G30" i="14" l="1"/>
  <c r="G19" i="14"/>
  <c r="G24" i="14"/>
  <c r="G13" i="14"/>
  <c r="G47" i="14"/>
  <c r="G39" i="14"/>
  <c r="J54" i="14"/>
  <c r="G8" i="15"/>
  <c r="G50" i="12"/>
  <c r="G50" i="14" l="1"/>
  <c r="H199" i="14" s="1"/>
  <c r="G12" i="15"/>
  <c r="G17" i="15" s="1"/>
  <c r="G10" i="15"/>
  <c r="F23" i="15" s="1"/>
  <c r="J200" i="14" l="1"/>
  <c r="I200" i="14"/>
  <c r="W13" i="15"/>
  <c r="L8" i="15"/>
  <c r="N8" i="15" s="1"/>
  <c r="L7" i="15"/>
  <c r="N7" i="15" s="1"/>
  <c r="L5" i="15"/>
  <c r="N5" i="15" s="1"/>
  <c r="L4" i="15"/>
  <c r="N4" i="15" s="1"/>
  <c r="L6" i="15"/>
  <c r="N6" i="15" s="1"/>
  <c r="W15" i="15" l="1"/>
  <c r="W19" i="15"/>
  <c r="W23" i="15"/>
  <c r="W22" i="15"/>
  <c r="W16" i="15"/>
  <c r="W20" i="15"/>
  <c r="W14" i="15"/>
  <c r="W17" i="15"/>
  <c r="W21" i="15"/>
  <c r="W18" i="15"/>
</calcChain>
</file>

<file path=xl/sharedStrings.xml><?xml version="1.0" encoding="utf-8"?>
<sst xmlns="http://schemas.openxmlformats.org/spreadsheetml/2006/main" count="166" uniqueCount="105">
  <si>
    <t>Outros</t>
  </si>
  <si>
    <t>Instruções de preenchimento:</t>
  </si>
  <si>
    <t>Moradia</t>
  </si>
  <si>
    <t xml:space="preserve">   Aluguel/Prestação Imobiliária</t>
  </si>
  <si>
    <t xml:space="preserve">   Condomínio</t>
  </si>
  <si>
    <t xml:space="preserve">   IPTU (anual/12 meses)</t>
  </si>
  <si>
    <t xml:space="preserve">   Água</t>
  </si>
  <si>
    <t xml:space="preserve"> Total - Moradia</t>
  </si>
  <si>
    <t xml:space="preserve">   TV/Internet/Telefone Fixo</t>
  </si>
  <si>
    <t>Transporte</t>
  </si>
  <si>
    <t xml:space="preserve">   Prestação Veículo(s)</t>
  </si>
  <si>
    <t xml:space="preserve">   Seguro - Veículo(s)</t>
  </si>
  <si>
    <t xml:space="preserve">   IPVA/Licenciamento/DPVAT</t>
  </si>
  <si>
    <t xml:space="preserve">   Combustível</t>
  </si>
  <si>
    <t xml:space="preserve">   Revisão (custo anual / 12 meses)</t>
  </si>
  <si>
    <t xml:space="preserve"> Total - Transporte</t>
  </si>
  <si>
    <t xml:space="preserve">   Transporte Público (Táxi/Aplicativo/Ônib.)</t>
  </si>
  <si>
    <t xml:space="preserve">   Limpeza (Faxin./Emp. Dom./Passadeira)</t>
  </si>
  <si>
    <t>Saúde</t>
  </si>
  <si>
    <t xml:space="preserve">   Plano de Saúde</t>
  </si>
  <si>
    <t xml:space="preserve">   Mensalidade Esporte (Academia, etc.)</t>
  </si>
  <si>
    <t xml:space="preserve"> Total - Saúde</t>
  </si>
  <si>
    <t xml:space="preserve">   Compras - Supermercado</t>
  </si>
  <si>
    <t xml:space="preserve"> Total - Alimentação/Vestuário</t>
  </si>
  <si>
    <t>Educação</t>
  </si>
  <si>
    <t xml:space="preserve">   Mensalidade - Escola/Faculdade</t>
  </si>
  <si>
    <t xml:space="preserve">   Cursos (línguas/extensão/pós grad.)</t>
  </si>
  <si>
    <t xml:space="preserve">   Livros e materiais</t>
  </si>
  <si>
    <t xml:space="preserve"> Total - Educação</t>
  </si>
  <si>
    <t xml:space="preserve">   Celular</t>
  </si>
  <si>
    <t xml:space="preserve">   Tarifas bancárias</t>
  </si>
  <si>
    <t xml:space="preserve">   Assinaturas (jornais/revistas)</t>
  </si>
  <si>
    <t xml:space="preserve">   Lazer (cinema, bares, restaurantes, ...)</t>
  </si>
  <si>
    <t xml:space="preserve">   Outros</t>
  </si>
  <si>
    <t xml:space="preserve"> Total - Outros</t>
  </si>
  <si>
    <t>Média</t>
  </si>
  <si>
    <t>Mês 1</t>
  </si>
  <si>
    <t>Mês 2</t>
  </si>
  <si>
    <t>Mês 3</t>
  </si>
  <si>
    <t>ORÇAMENTO FAMILIAR</t>
  </si>
  <si>
    <t xml:space="preserve">   Manutenção (Serviços/Aparelhos)</t>
  </si>
  <si>
    <t>R$</t>
  </si>
  <si>
    <t>TOTAL GERAL</t>
  </si>
  <si>
    <t>Atual</t>
  </si>
  <si>
    <t>Meta FIRE</t>
  </si>
  <si>
    <t>Ação</t>
  </si>
  <si>
    <t>Amortização de parte do financiamento imobiliário</t>
  </si>
  <si>
    <t>Redução do consumo de água</t>
  </si>
  <si>
    <t>Redução do consumo de energia elétrica</t>
  </si>
  <si>
    <t>Opção por um pacote menor de TV/Internet/Telefone</t>
  </si>
  <si>
    <t>NA</t>
  </si>
  <si>
    <t>Troca de plano por outro após pesquisa de mercado</t>
  </si>
  <si>
    <t>Opção por exercícios ao ar livre (caminhada, corrida...)</t>
  </si>
  <si>
    <t>Pesquisa de preço e compras de produtos em oferta</t>
  </si>
  <si>
    <t>Troca por um modelo mais simples e econômico</t>
  </si>
  <si>
    <t>Revisão do plano de celular / troca de operadora</t>
  </si>
  <si>
    <t>Troca de banco por um com tarifas mais baixas</t>
  </si>
  <si>
    <t>Revisão dos gastos, sem perder qualidade de vida</t>
  </si>
  <si>
    <t>Monitoramento de pequenos gastos</t>
  </si>
  <si>
    <t>Esse será o seu orçamento mensal!</t>
  </si>
  <si>
    <r>
      <t>2. Após listar seus gastos mensais, faça uma análise de como você pode reduzi-los sem perda de qualidade de vida. Muitas vezes incorremos em gastos desnecessários simplesmente por não prestar atenção em para onde está indo nosso dinheiro... Utilize a aba "</t>
    </r>
    <r>
      <rPr>
        <b/>
        <sz val="11"/>
        <color theme="1"/>
        <rFont val="Calibri"/>
        <family val="2"/>
        <scheme val="minor"/>
      </rPr>
      <t>Meta FIRE</t>
    </r>
    <r>
      <rPr>
        <sz val="11"/>
        <color theme="1"/>
        <rFont val="Calibri"/>
        <family val="2"/>
        <scheme val="minor"/>
      </rPr>
      <t>" para trabalhar em uma meta de orçamento, menor do que os gastos atuais.</t>
    </r>
  </si>
  <si>
    <t>Receitas</t>
  </si>
  <si>
    <t xml:space="preserve">   Salário líquido mensal</t>
  </si>
  <si>
    <t xml:space="preserve">   Outras receitas (aluguéis, participações, lucros...)</t>
  </si>
  <si>
    <t xml:space="preserve"> Total - Receitas</t>
  </si>
  <si>
    <t>Despesas</t>
  </si>
  <si>
    <t>MONTANTE NECESSÁRIO</t>
  </si>
  <si>
    <t xml:space="preserve">   Total necessário para FIRE</t>
  </si>
  <si>
    <t>BALANÇO ATUAL</t>
  </si>
  <si>
    <t>RENDA DESEJADA PARA FIRE</t>
  </si>
  <si>
    <t>TEMPO NECESSÁRIO PARA FIRE</t>
  </si>
  <si>
    <t>Rend.</t>
  </si>
  <si>
    <t>A IMPORTÂNCIA DE BUSCAR BONS RETORNOS</t>
  </si>
  <si>
    <t>A IMPORTÂNCIA DE POUPAR MAIS</t>
  </si>
  <si>
    <t>Montante 20 anos</t>
  </si>
  <si>
    <t>Poup. Mês</t>
  </si>
  <si>
    <t>Essa planilha foi criada para você avaliar qual a estruturação de seu plano para se ver livre das amarras do mercado de trabalho e viver a vida dos seus sonhos a caminho da sua INDEPENDÊNCIA FINANCEIRA!</t>
  </si>
  <si>
    <t>Parabéns! Sua META FIRE consiste em uma redução de</t>
  </si>
  <si>
    <t>Fatias</t>
  </si>
  <si>
    <t>Graus</t>
  </si>
  <si>
    <t>X</t>
  </si>
  <si>
    <t>Y</t>
  </si>
  <si>
    <t>em seu orçamento mensal!</t>
  </si>
  <si>
    <r>
      <rPr>
        <i/>
        <sz val="16"/>
        <color theme="1"/>
        <rFont val="Berlin Sans FB"/>
        <family val="2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Para refletir...</t>
    </r>
    <r>
      <rPr>
        <i/>
        <sz val="11"/>
        <color theme="1"/>
        <rFont val="Lucida Calligraphy"/>
        <family val="4"/>
      </rPr>
      <t xml:space="preserve">
"A</t>
    </r>
    <r>
      <rPr>
        <b/>
        <i/>
        <sz val="12"/>
        <color theme="1"/>
        <rFont val="Bradley Hand ITC"/>
        <family val="4"/>
      </rPr>
      <t xml:space="preserve"> forma mais rápida de dobrar a quantia que você poupa, é reduzir pela metade as suas despesas."</t>
    </r>
    <r>
      <rPr>
        <b/>
        <sz val="12"/>
        <color theme="1"/>
        <rFont val="Bradley Hand ITC"/>
        <family val="4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0" tint="-0.499984740745262"/>
        <rFont val="Calibri"/>
        <family val="2"/>
        <scheme val="minor"/>
      </rPr>
      <t>Derek Sivers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Bradley Hand ITC"/>
        <family val="4"/>
      </rPr>
      <t xml:space="preserve">"Muitas pessoas gastam o dinheiro que ganharam...para comprar coisas que não querem...e impressionar as pessoas de quem não gostam." </t>
    </r>
    <r>
      <rPr>
        <i/>
        <sz val="11"/>
        <color theme="1"/>
        <rFont val="Lucida Calligraphy"/>
        <family val="4"/>
      </rPr>
      <t xml:space="preserve">
</t>
    </r>
    <r>
      <rPr>
        <sz val="9"/>
        <color theme="0" tint="-0.499984740745262"/>
        <rFont val="Calibri"/>
        <family val="2"/>
        <scheme val="minor"/>
      </rPr>
      <t>Will Rogers</t>
    </r>
    <r>
      <rPr>
        <sz val="11"/>
        <color theme="1"/>
        <rFont val="Calibri"/>
        <family val="2"/>
        <scheme val="minor"/>
      </rPr>
      <t xml:space="preserve">
</t>
    </r>
  </si>
  <si>
    <r>
      <rPr>
        <i/>
        <sz val="16"/>
        <color theme="1"/>
        <rFont val="Berlin Sans FB"/>
        <family val="2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Para refletir...</t>
    </r>
    <r>
      <rPr>
        <i/>
        <sz val="11"/>
        <color theme="1"/>
        <rFont val="Lucida Calligraphy"/>
        <family val="4"/>
      </rPr>
      <t xml:space="preserve">
"</t>
    </r>
    <r>
      <rPr>
        <b/>
        <i/>
        <sz val="12"/>
        <color theme="1"/>
        <rFont val="Bradley Hand ITC"/>
        <family val="4"/>
      </rPr>
      <t>Não perca tempo nem dinheiro, mas faça o melhor uso dos dois."</t>
    </r>
    <r>
      <rPr>
        <b/>
        <sz val="12"/>
        <color theme="1"/>
        <rFont val="Bradley Hand ITC"/>
        <family val="4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sz val="9"/>
        <color theme="0" tint="-0.499984740745262"/>
        <rFont val="Calibri"/>
        <family val="2"/>
        <scheme val="minor"/>
      </rPr>
      <t>Benjamin Franklin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2"/>
        <color theme="1"/>
        <rFont val="Bradley Hand ITC"/>
        <family val="4"/>
      </rPr>
      <t xml:space="preserve">"Muitas pessoas acham que não são boas em ganhar dinheiro, mas o que não sabem é como usá-lo." </t>
    </r>
    <r>
      <rPr>
        <i/>
        <sz val="11"/>
        <color theme="1"/>
        <rFont val="Lucida Calligraphy"/>
        <family val="4"/>
      </rPr>
      <t xml:space="preserve">
</t>
    </r>
    <r>
      <rPr>
        <sz val="9"/>
        <color theme="0" tint="-0.499984740745262"/>
        <rFont val="Calibri"/>
        <family val="2"/>
        <scheme val="minor"/>
      </rPr>
      <t>Frank A. Clark</t>
    </r>
    <r>
      <rPr>
        <sz val="11"/>
        <color theme="1"/>
        <rFont val="Calibri"/>
        <family val="2"/>
        <scheme val="minor"/>
      </rPr>
      <t xml:space="preserve">
</t>
    </r>
  </si>
  <si>
    <t>Tempo p/ FIRE</t>
  </si>
  <si>
    <t>Montante FIRE</t>
  </si>
  <si>
    <t>Renda após 20 anos</t>
  </si>
  <si>
    <t>Em quantos anos quero minha independência financeira?</t>
  </si>
  <si>
    <t>Rendimento anual dos investimentos</t>
  </si>
  <si>
    <t>Montante economizado mensal (R$/mês)</t>
  </si>
  <si>
    <t>*</t>
  </si>
  <si>
    <r>
      <t>1. Na aba "</t>
    </r>
    <r>
      <rPr>
        <b/>
        <sz val="11"/>
        <color theme="1"/>
        <rFont val="Calibri"/>
        <family val="2"/>
        <scheme val="minor"/>
      </rPr>
      <t>Gastos Atuais</t>
    </r>
    <r>
      <rPr>
        <sz val="11"/>
        <color theme="1"/>
        <rFont val="Calibri"/>
        <family val="2"/>
        <scheme val="minor"/>
      </rPr>
      <t>", preencha as células em amarelo com todos os seus gastos em um mês. Nesse momento, não precisa listar todo e qualquer R$ gasto (se esqueceu quanto gastou com o cafezinho, não tem problema). Minha sugestão: 
   i) Pegue os extratos do(s) seu(s) banco(s) e do(s) cartão(ões) de crédito dos 3 meses anteriores;
   ii) Liste os gastos em cada conta separada e você terá uma boa ideia dos seus gastos mensais, na média.</t>
    </r>
  </si>
  <si>
    <t>Clique nas setas para simular cenários!</t>
  </si>
  <si>
    <t>VALOR DIRECIONADO A INVESTIMENTOS</t>
  </si>
  <si>
    <r>
      <t xml:space="preserve">   Despesas mensais (otimizada na aba "</t>
    </r>
    <r>
      <rPr>
        <b/>
        <sz val="10"/>
        <rFont val="Calibri"/>
        <family val="2"/>
        <scheme val="minor"/>
      </rPr>
      <t>Meta FIRE</t>
    </r>
    <r>
      <rPr>
        <sz val="10"/>
        <rFont val="Calibri"/>
        <family val="2"/>
        <scheme val="minor"/>
      </rPr>
      <t>")</t>
    </r>
  </si>
  <si>
    <t>MONTANTE INICIAL DISPONÍVEL</t>
  </si>
  <si>
    <t xml:space="preserve">   Energia Elétrica / Gás</t>
  </si>
  <si>
    <t xml:space="preserve">   Medicamentos / higiene pessoal</t>
  </si>
  <si>
    <t xml:space="preserve">   Alimentação fora / lazer</t>
  </si>
  <si>
    <t>Alimentação</t>
  </si>
  <si>
    <t>Preparo da própria comida em casa mais vezes</t>
  </si>
  <si>
    <t>Pente-fino nos serviços de assinatura</t>
  </si>
  <si>
    <r>
      <t xml:space="preserve">4. A planilha vai com dados hipotéticos preenchidos para facilitar o entendimento. Fique à vontade para mudar. E claro, qualquer dúvida que possa ter durante o preenchimento, é só enviar um e-mail para </t>
    </r>
    <r>
      <rPr>
        <u/>
        <sz val="11"/>
        <color rgb="FF0070C0"/>
        <rFont val="Calibri"/>
        <family val="2"/>
        <scheme val="minor"/>
      </rPr>
      <t>daniel@movimentofire.com.br</t>
    </r>
  </si>
  <si>
    <t>3. Após listar seus gastos mensais e refletir sobre como pode otimizá-los, é a hora de saber como será a sua caminhada para independência financeira. São apenas 5 células a serem preenchidas, que estão destacadas em amarelo. Você terá diante dos seus olhos quantos anos faltam para você atingir a sua tão sonhada independência financeira! E ainda poderá simular diferentes cenários!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</si>
</sst>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"/>
    <numFmt numFmtId="165" formatCode="0%\ &quot;a.a.&quot;"/>
    <numFmt numFmtId="166" formatCode="0\ &quot;anos&quot;"/>
    <numFmt numFmtId="167" formatCode="#,#00\ &quot;/mês&quot;"/>
    <numFmt numFmtId="168" formatCode="&quot;R$&quot;\ #,##0\ &quot;/mês&quot;"/>
    <numFmt numFmtId="169" formatCode="0.0%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rgb="FF7F7F7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i/>
      <sz val="11"/>
      <color theme="1"/>
      <name val="Lucida Calligraphy"/>
      <family val="4"/>
    </font>
    <font>
      <b/>
      <i/>
      <sz val="12"/>
      <color theme="1"/>
      <name val="Bradley Hand ITC"/>
      <family val="4"/>
    </font>
    <font>
      <b/>
      <sz val="12"/>
      <color theme="1"/>
      <name val="Bradley Hand ITC"/>
      <family val="4"/>
    </font>
    <font>
      <i/>
      <sz val="16"/>
      <color theme="1"/>
      <name val="Berlin Sans FB"/>
      <family val="2"/>
    </font>
    <font>
      <b/>
      <i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1"/>
      <name val="Calibri"/>
      <family val="2"/>
    </font>
    <font>
      <b/>
      <sz val="9"/>
      <color theme="0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3" fontId="13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7" xfId="0" applyFont="1" applyFill="1" applyBorder="1" applyAlignment="1">
      <alignment horizontal="left" vertical="center"/>
    </xf>
    <xf numFmtId="43" fontId="9" fillId="0" borderId="17" xfId="1" applyFont="1" applyFill="1" applyBorder="1" applyAlignment="1">
      <alignment horizontal="center" vertical="center"/>
    </xf>
    <xf numFmtId="0" fontId="0" fillId="0" borderId="17" xfId="0" applyBorder="1"/>
    <xf numFmtId="0" fontId="0" fillId="0" borderId="19" xfId="0" applyBorder="1"/>
    <xf numFmtId="0" fontId="13" fillId="0" borderId="0" xfId="0" applyFont="1" applyFill="1" applyBorder="1" applyAlignment="1">
      <alignment horizontal="center"/>
    </xf>
    <xf numFmtId="44" fontId="13" fillId="0" borderId="0" xfId="2" applyFont="1" applyBorder="1" applyAlignment="1">
      <alignment horizontal="center"/>
    </xf>
    <xf numFmtId="44" fontId="0" fillId="0" borderId="0" xfId="0" applyNumberFormat="1"/>
    <xf numFmtId="0" fontId="12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6" xfId="0" applyFont="1" applyBorder="1"/>
    <xf numFmtId="0" fontId="1" fillId="0" borderId="15" xfId="0" applyFont="1" applyBorder="1"/>
    <xf numFmtId="0" fontId="1" fillId="0" borderId="15" xfId="0" applyFont="1" applyFill="1" applyBorder="1"/>
    <xf numFmtId="0" fontId="12" fillId="0" borderId="17" xfId="0" applyFont="1" applyBorder="1" applyAlignment="1">
      <alignment horizontal="center"/>
    </xf>
    <xf numFmtId="0" fontId="0" fillId="0" borderId="21" xfId="0" applyBorder="1"/>
    <xf numFmtId="9" fontId="11" fillId="0" borderId="0" xfId="0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0" fontId="0" fillId="0" borderId="0" xfId="0" quotePrefix="1"/>
    <xf numFmtId="3" fontId="2" fillId="0" borderId="17" xfId="0" applyNumberFormat="1" applyFont="1" applyBorder="1" applyAlignment="1">
      <alignment horizontal="center" vertical="center"/>
    </xf>
    <xf numFmtId="3" fontId="15" fillId="2" borderId="29" xfId="1" applyNumberFormat="1" applyFont="1" applyFill="1" applyBorder="1" applyAlignment="1">
      <alignment horizontal="center" vertical="center"/>
    </xf>
    <xf numFmtId="0" fontId="0" fillId="0" borderId="0" xfId="0" applyBorder="1"/>
    <xf numFmtId="3" fontId="15" fillId="2" borderId="20" xfId="1" applyNumberFormat="1" applyFont="1" applyFill="1" applyBorder="1" applyAlignment="1">
      <alignment horizontal="center" vertical="center"/>
    </xf>
    <xf numFmtId="9" fontId="24" fillId="2" borderId="0" xfId="0" applyNumberFormat="1" applyFont="1" applyFill="1" applyBorder="1" applyAlignment="1">
      <alignment horizontal="center" vertical="center"/>
    </xf>
    <xf numFmtId="165" fontId="24" fillId="2" borderId="0" xfId="0" applyNumberFormat="1" applyFont="1" applyFill="1" applyBorder="1" applyAlignment="1">
      <alignment horizontal="center" vertical="center"/>
    </xf>
    <xf numFmtId="3" fontId="7" fillId="0" borderId="29" xfId="1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166" fontId="14" fillId="0" borderId="0" xfId="1" applyNumberFormat="1" applyFont="1" applyAlignment="1">
      <alignment horizontal="center"/>
    </xf>
    <xf numFmtId="0" fontId="0" fillId="0" borderId="31" xfId="0" applyBorder="1"/>
    <xf numFmtId="0" fontId="15" fillId="0" borderId="0" xfId="0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" fillId="0" borderId="0" xfId="0" applyFont="1"/>
    <xf numFmtId="0" fontId="25" fillId="0" borderId="17" xfId="0" applyFont="1" applyBorder="1" applyAlignment="1">
      <alignment horizontal="center"/>
    </xf>
    <xf numFmtId="3" fontId="25" fillId="0" borderId="11" xfId="1" applyNumberFormat="1" applyFont="1" applyBorder="1" applyAlignment="1">
      <alignment horizontal="center" vertical="center"/>
    </xf>
    <xf numFmtId="3" fontId="26" fillId="2" borderId="8" xfId="1" applyNumberFormat="1" applyFont="1" applyFill="1" applyBorder="1" applyAlignment="1">
      <alignment horizontal="center" vertical="center"/>
    </xf>
    <xf numFmtId="3" fontId="25" fillId="0" borderId="3" xfId="1" applyNumberFormat="1" applyFont="1" applyBorder="1" applyAlignment="1">
      <alignment horizontal="center" vertical="center"/>
    </xf>
    <xf numFmtId="3" fontId="26" fillId="2" borderId="9" xfId="1" applyNumberFormat="1" applyFont="1" applyFill="1" applyBorder="1" applyAlignment="1">
      <alignment horizontal="center" vertical="center"/>
    </xf>
    <xf numFmtId="3" fontId="25" fillId="0" borderId="12" xfId="1" applyNumberFormat="1" applyFont="1" applyBorder="1" applyAlignment="1">
      <alignment horizontal="center" vertical="center"/>
    </xf>
    <xf numFmtId="3" fontId="26" fillId="2" borderId="2" xfId="1" applyNumberFormat="1" applyFont="1" applyFill="1" applyBorder="1" applyAlignment="1">
      <alignment horizontal="center" vertical="center"/>
    </xf>
    <xf numFmtId="3" fontId="25" fillId="0" borderId="13" xfId="1" applyNumberFormat="1" applyFont="1" applyBorder="1" applyAlignment="1">
      <alignment horizontal="center" vertical="center"/>
    </xf>
    <xf numFmtId="3" fontId="25" fillId="0" borderId="14" xfId="0" applyNumberFormat="1" applyFont="1" applyBorder="1" applyAlignment="1">
      <alignment horizontal="center" vertical="center"/>
    </xf>
    <xf numFmtId="3" fontId="26" fillId="2" borderId="10" xfId="0" applyNumberFormat="1" applyFont="1" applyFill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center" vertical="center"/>
    </xf>
    <xf numFmtId="0" fontId="1" fillId="0" borderId="17" xfId="0" applyFont="1" applyBorder="1"/>
    <xf numFmtId="3" fontId="25" fillId="0" borderId="14" xfId="1" applyNumberFormat="1" applyFont="1" applyBorder="1" applyAlignment="1">
      <alignment horizontal="center" vertical="center"/>
    </xf>
    <xf numFmtId="3" fontId="26" fillId="2" borderId="16" xfId="1" applyNumberFormat="1" applyFont="1" applyFill="1" applyBorder="1" applyAlignment="1">
      <alignment horizontal="center" vertical="center"/>
    </xf>
    <xf numFmtId="0" fontId="1" fillId="0" borderId="19" xfId="0" applyFont="1" applyBorder="1"/>
    <xf numFmtId="3" fontId="25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36" xfId="0" applyBorder="1"/>
    <xf numFmtId="0" fontId="0" fillId="0" borderId="0" xfId="0" applyBorder="1" applyAlignment="1">
      <alignment vertical="top"/>
    </xf>
    <xf numFmtId="0" fontId="0" fillId="0" borderId="36" xfId="0" applyBorder="1" applyAlignment="1">
      <alignment vertical="top"/>
    </xf>
    <xf numFmtId="0" fontId="10" fillId="6" borderId="0" xfId="0" applyFont="1" applyFill="1" applyAlignment="1">
      <alignment horizontal="center"/>
    </xf>
    <xf numFmtId="3" fontId="24" fillId="2" borderId="11" xfId="1" applyNumberFormat="1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7" xfId="0" applyFont="1" applyBorder="1"/>
    <xf numFmtId="3" fontId="26" fillId="2" borderId="12" xfId="1" applyNumberFormat="1" applyFont="1" applyFill="1" applyBorder="1" applyAlignment="1">
      <alignment horizontal="center" vertical="center"/>
    </xf>
    <xf numFmtId="3" fontId="26" fillId="2" borderId="13" xfId="1" applyNumberFormat="1" applyFont="1" applyFill="1" applyBorder="1" applyAlignment="1">
      <alignment horizontal="center" vertical="center"/>
    </xf>
    <xf numFmtId="3" fontId="26" fillId="2" borderId="3" xfId="1" applyNumberFormat="1" applyFont="1" applyFill="1" applyBorder="1" applyAlignment="1">
      <alignment horizontal="center" vertical="center"/>
    </xf>
    <xf numFmtId="3" fontId="26" fillId="2" borderId="14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3" fontId="29" fillId="0" borderId="0" xfId="0" applyNumberFormat="1" applyFont="1" applyBorder="1" applyAlignment="1">
      <alignment horizontal="center" vertical="center"/>
    </xf>
    <xf numFmtId="0" fontId="1" fillId="0" borderId="1" xfId="0" applyFont="1" applyBorder="1"/>
    <xf numFmtId="3" fontId="24" fillId="2" borderId="3" xfId="1" applyNumberFormat="1" applyFont="1" applyFill="1" applyBorder="1" applyAlignment="1">
      <alignment horizontal="center" vertical="center"/>
    </xf>
    <xf numFmtId="3" fontId="24" fillId="2" borderId="14" xfId="1" applyNumberFormat="1" applyFont="1" applyFill="1" applyBorder="1" applyAlignment="1">
      <alignment horizontal="center" vertical="center"/>
    </xf>
    <xf numFmtId="3" fontId="24" fillId="2" borderId="13" xfId="1" applyNumberFormat="1" applyFont="1" applyFill="1" applyBorder="1" applyAlignment="1">
      <alignment horizontal="center" vertical="center"/>
    </xf>
    <xf numFmtId="3" fontId="24" fillId="2" borderId="12" xfId="1" applyNumberFormat="1" applyFont="1" applyFill="1" applyBorder="1" applyAlignment="1">
      <alignment horizontal="center" vertical="center"/>
    </xf>
    <xf numFmtId="3" fontId="24" fillId="2" borderId="14" xfId="0" applyNumberFormat="1" applyFont="1" applyFill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44" fontId="1" fillId="0" borderId="0" xfId="2" applyFont="1" applyAlignment="1">
      <alignment vertical="center"/>
    </xf>
    <xf numFmtId="44" fontId="1" fillId="0" borderId="0" xfId="2" applyFont="1" applyAlignment="1">
      <alignment horizontal="center" vertical="center"/>
    </xf>
    <xf numFmtId="0" fontId="30" fillId="6" borderId="0" xfId="0" applyFont="1" applyFill="1" applyAlignment="1">
      <alignment horizontal="center"/>
    </xf>
    <xf numFmtId="0" fontId="0" fillId="0" borderId="27" xfId="0" applyBorder="1"/>
    <xf numFmtId="44" fontId="0" fillId="0" borderId="0" xfId="2" applyFont="1" applyAlignment="1">
      <alignment vertical="center"/>
    </xf>
    <xf numFmtId="44" fontId="0" fillId="0" borderId="0" xfId="2" applyFont="1" applyAlignment="1">
      <alignment horizontal="center" vertical="center"/>
    </xf>
    <xf numFmtId="9" fontId="0" fillId="0" borderId="0" xfId="0" applyNumberFormat="1"/>
    <xf numFmtId="0" fontId="16" fillId="0" borderId="0" xfId="0" applyFont="1"/>
    <xf numFmtId="3" fontId="36" fillId="0" borderId="40" xfId="1" applyNumberFormat="1" applyFont="1" applyBorder="1" applyAlignment="1">
      <alignment horizontal="center" vertical="center"/>
    </xf>
    <xf numFmtId="165" fontId="30" fillId="7" borderId="40" xfId="3" applyNumberFormat="1" applyFont="1" applyFill="1" applyBorder="1" applyAlignment="1">
      <alignment horizontal="center" vertical="center"/>
    </xf>
    <xf numFmtId="3" fontId="30" fillId="7" borderId="4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 applyAlignment="1">
      <alignment horizontal="center" vertical="center"/>
    </xf>
    <xf numFmtId="3" fontId="36" fillId="0" borderId="0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8" fillId="0" borderId="0" xfId="0" applyFont="1" applyBorder="1" applyAlignment="1">
      <alignment horizontal="left"/>
    </xf>
    <xf numFmtId="167" fontId="39" fillId="5" borderId="32" xfId="0" applyNumberFormat="1" applyFont="1" applyFill="1" applyBorder="1" applyAlignment="1">
      <alignment horizontal="center" vertical="center"/>
    </xf>
    <xf numFmtId="167" fontId="39" fillId="5" borderId="7" xfId="0" applyNumberFormat="1" applyFont="1" applyFill="1" applyBorder="1" applyAlignment="1">
      <alignment horizontal="center" vertical="center"/>
    </xf>
    <xf numFmtId="167" fontId="39" fillId="5" borderId="0" xfId="0" applyNumberFormat="1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165" fontId="39" fillId="5" borderId="32" xfId="0" applyNumberFormat="1" applyFont="1" applyFill="1" applyBorder="1" applyAlignment="1">
      <alignment horizontal="center" vertical="center"/>
    </xf>
    <xf numFmtId="165" fontId="39" fillId="5" borderId="0" xfId="0" applyNumberFormat="1" applyFont="1" applyFill="1" applyAlignment="1">
      <alignment horizontal="center" vertical="center"/>
    </xf>
    <xf numFmtId="165" fontId="39" fillId="5" borderId="3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40" fillId="0" borderId="0" xfId="0" applyFont="1" applyAlignment="1">
      <alignment vertical="center"/>
    </xf>
    <xf numFmtId="168" fontId="7" fillId="0" borderId="29" xfId="1" applyNumberFormat="1" applyFont="1" applyBorder="1" applyAlignment="1">
      <alignment horizontal="center" vertical="center"/>
    </xf>
    <xf numFmtId="168" fontId="2" fillId="0" borderId="7" xfId="1" applyNumberFormat="1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28" fillId="0" borderId="0" xfId="0" applyFont="1"/>
    <xf numFmtId="0" fontId="3" fillId="0" borderId="0" xfId="0" applyFont="1"/>
    <xf numFmtId="2" fontId="41" fillId="6" borderId="0" xfId="0" applyNumberFormat="1" applyFont="1" applyFill="1" applyAlignment="1">
      <alignment horizontal="center"/>
    </xf>
    <xf numFmtId="0" fontId="3" fillId="6" borderId="0" xfId="0" applyFont="1" applyFill="1" applyAlignment="1">
      <alignment horizontal="center"/>
    </xf>
    <xf numFmtId="9" fontId="42" fillId="6" borderId="0" xfId="0" applyNumberFormat="1" applyFont="1" applyFill="1" applyAlignment="1">
      <alignment horizontal="center"/>
    </xf>
    <xf numFmtId="0" fontId="42" fillId="6" borderId="0" xfId="0" applyFont="1" applyFill="1" applyAlignment="1">
      <alignment horizontal="center"/>
    </xf>
    <xf numFmtId="0" fontId="42" fillId="0" borderId="0" xfId="0" applyFont="1"/>
    <xf numFmtId="0" fontId="3" fillId="0" borderId="0" xfId="0" applyFont="1" applyAlignment="1">
      <alignment horizontal="center"/>
    </xf>
    <xf numFmtId="0" fontId="42" fillId="6" borderId="0" xfId="0" applyFont="1" applyFill="1"/>
    <xf numFmtId="44" fontId="13" fillId="0" borderId="1" xfId="2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4" fontId="0" fillId="0" borderId="1" xfId="0" applyNumberFormat="1" applyBorder="1"/>
    <xf numFmtId="3" fontId="1" fillId="0" borderId="0" xfId="0" applyNumberFormat="1" applyFont="1"/>
    <xf numFmtId="3" fontId="25" fillId="0" borderId="45" xfId="1" applyNumberFormat="1" applyFont="1" applyBorder="1" applyAlignment="1">
      <alignment horizontal="center" vertical="center"/>
    </xf>
    <xf numFmtId="3" fontId="24" fillId="2" borderId="2" xfId="1" applyNumberFormat="1" applyFont="1" applyFill="1" applyBorder="1" applyAlignment="1">
      <alignment horizontal="center" vertical="center"/>
    </xf>
    <xf numFmtId="169" fontId="10" fillId="3" borderId="0" xfId="3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0" fillId="0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4" fontId="33" fillId="0" borderId="0" xfId="2" applyFont="1" applyAlignment="1">
      <alignment horizontal="center" vertical="center"/>
    </xf>
    <xf numFmtId="0" fontId="25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39" fillId="5" borderId="7" xfId="1" applyNumberFormat="1" applyFont="1" applyFill="1" applyBorder="1" applyAlignment="1">
      <alignment horizontal="center" vertical="center"/>
    </xf>
    <xf numFmtId="166" fontId="39" fillId="5" borderId="7" xfId="0" applyNumberFormat="1" applyFont="1" applyFill="1" applyBorder="1" applyAlignment="1">
      <alignment horizontal="center" vertical="center"/>
    </xf>
    <xf numFmtId="166" fontId="39" fillId="5" borderId="0" xfId="0" applyNumberFormat="1" applyFont="1" applyFill="1" applyBorder="1" applyAlignment="1">
      <alignment horizontal="center" vertical="center"/>
    </xf>
    <xf numFmtId="166" fontId="39" fillId="5" borderId="31" xfId="0" applyNumberFormat="1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 vertical="center"/>
    </xf>
    <xf numFmtId="164" fontId="39" fillId="5" borderId="33" xfId="1" applyNumberFormat="1" applyFont="1" applyFill="1" applyBorder="1" applyAlignment="1">
      <alignment horizontal="center" vertical="center"/>
    </xf>
    <xf numFmtId="164" fontId="39" fillId="5" borderId="32" xfId="1" applyNumberFormat="1" applyFont="1" applyFill="1" applyBorder="1" applyAlignment="1">
      <alignment horizontal="center" vertical="center"/>
    </xf>
    <xf numFmtId="166" fontId="39" fillId="5" borderId="33" xfId="0" applyNumberFormat="1" applyFont="1" applyFill="1" applyBorder="1" applyAlignment="1">
      <alignment horizontal="center" vertical="center"/>
    </xf>
    <xf numFmtId="166" fontId="2" fillId="3" borderId="0" xfId="1" applyNumberFormat="1" applyFont="1" applyFill="1" applyAlignment="1">
      <alignment horizontal="center"/>
    </xf>
    <xf numFmtId="0" fontId="34" fillId="0" borderId="0" xfId="0" applyFont="1" applyAlignment="1">
      <alignment horizontal="right"/>
    </xf>
    <xf numFmtId="3" fontId="37" fillId="7" borderId="40" xfId="0" applyNumberFormat="1" applyFont="1" applyFill="1" applyBorder="1" applyAlignment="1">
      <alignment horizontal="center" vertical="center"/>
    </xf>
    <xf numFmtId="3" fontId="37" fillId="7" borderId="40" xfId="0" applyNumberFormat="1" applyFont="1" applyFill="1" applyBorder="1" applyAlignment="1">
      <alignment horizontal="center" vertical="center" textRotation="90"/>
    </xf>
    <xf numFmtId="3" fontId="31" fillId="0" borderId="41" xfId="0" applyNumberFormat="1" applyFont="1" applyFill="1" applyBorder="1" applyAlignment="1">
      <alignment horizontal="center" vertical="center"/>
    </xf>
    <xf numFmtId="3" fontId="31" fillId="0" borderId="42" xfId="0" applyNumberFormat="1" applyFont="1" applyFill="1" applyBorder="1" applyAlignment="1">
      <alignment horizontal="center" vertical="center"/>
    </xf>
    <xf numFmtId="3" fontId="31" fillId="0" borderId="43" xfId="0" applyNumberFormat="1" applyFont="1" applyFill="1" applyBorder="1" applyAlignment="1">
      <alignment horizontal="center" vertical="center"/>
    </xf>
    <xf numFmtId="3" fontId="31" fillId="0" borderId="4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</cellXfs>
  <cellStyles count="6">
    <cellStyle name="Comma 2" xfId="5" xr:uid="{76DD3FB1-1790-432C-B13D-2D40C66C2392}"/>
    <cellStyle name="Moeda" xfId="2" builtinId="4"/>
    <cellStyle name="Normal" xfId="0" builtinId="0"/>
    <cellStyle name="Normal 2" xfId="4" xr:uid="{DB84A0E5-E2BD-4F4C-AD80-80AD476B236E}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1" u="sng"/>
              <a:t>Despesas mensais</a:t>
            </a:r>
          </a:p>
        </c:rich>
      </c:tx>
      <c:layout>
        <c:manualLayout>
          <c:xMode val="edge"/>
          <c:yMode val="edge"/>
          <c:x val="0.20840336134453785"/>
          <c:y val="3.7758105078279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v>Despesas Mensais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7DEE-4F24-B427-CBB767D56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EE-4F24-B427-CBB767D56FA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EE-4F24-B427-CBB767D56FA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DEE-4F24-B427-CBB767D56FA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DEE-4F24-B427-CBB767D56FA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DEE-4F24-B427-CBB767D56FA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('Gastos Atuais'!$C$4:$F$4,'Gastos Atuais'!$C$15:$F$15,'Gastos Atuais'!$C$21:$F$21,'Gastos Atuais'!$C$26:$F$26,'Gastos Atuais'!$C$32:$F$32,'Gastos Atuais'!$C$41:$F$41)</c:f>
              <c:strCache>
                <c:ptCount val="6"/>
                <c:pt idx="0">
                  <c:v>Moradia</c:v>
                </c:pt>
                <c:pt idx="1">
                  <c:v>Saúde</c:v>
                </c:pt>
                <c:pt idx="2">
                  <c:v>Alimentação</c:v>
                </c:pt>
                <c:pt idx="3">
                  <c:v>Educação</c:v>
                </c:pt>
                <c:pt idx="4">
                  <c:v>Transporte</c:v>
                </c:pt>
                <c:pt idx="5">
                  <c:v>Outros</c:v>
                </c:pt>
              </c:strCache>
            </c:strRef>
          </c:cat>
          <c:val>
            <c:numRef>
              <c:f>('Gastos Atuais'!$G$13,'Gastos Atuais'!$G$19,'Gastos Atuais'!$G$24,'Gastos Atuais'!$G$30,'Gastos Atuais'!$G$39,'Gastos Atuais'!$G$47)</c:f>
              <c:numCache>
                <c:formatCode>#,##0</c:formatCode>
                <c:ptCount val="6"/>
                <c:pt idx="0">
                  <c:v>3051.6666666666665</c:v>
                </c:pt>
                <c:pt idx="1">
                  <c:v>783.33333333333337</c:v>
                </c:pt>
                <c:pt idx="2">
                  <c:v>688.33333333333326</c:v>
                </c:pt>
                <c:pt idx="3">
                  <c:v>285</c:v>
                </c:pt>
                <c:pt idx="4">
                  <c:v>1125</c:v>
                </c:pt>
                <c:pt idx="5">
                  <c:v>566.66666666666663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EE-4F24-B427-CBB767D56FA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633913407882835"/>
          <c:y val="0.3226296290377666"/>
          <c:w val="0.31868413507135135"/>
          <c:h val="0.51208240780760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13035870516183"/>
          <c:y val="0.15274424115632332"/>
          <c:w val="0.4669638260535352"/>
          <c:h val="0.78052903927355155"/>
        </c:manualLayout>
      </c:layout>
      <c:doughnutChart>
        <c:varyColors val="1"/>
        <c:ser>
          <c:idx val="0"/>
          <c:order val="0"/>
          <c:tx>
            <c:v>Meta</c:v>
          </c:tx>
          <c:explosion val="3"/>
          <c:dPt>
            <c:idx val="0"/>
            <c:bubble3D val="0"/>
            <c:spPr>
              <a:solidFill>
                <a:schemeClr val="accent4">
                  <a:tint val="4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3-4408-BC35-9C90BE567617}"/>
              </c:ext>
            </c:extLst>
          </c:dPt>
          <c:dPt>
            <c:idx val="1"/>
            <c:bubble3D val="0"/>
            <c:spPr>
              <a:solidFill>
                <a:schemeClr val="accent4">
                  <a:tint val="5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23-4408-BC35-9C90BE567617}"/>
              </c:ext>
            </c:extLst>
          </c:dPt>
          <c:dPt>
            <c:idx val="2"/>
            <c:bubble3D val="0"/>
            <c:spPr>
              <a:solidFill>
                <a:schemeClr val="accent4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23-4408-BC35-9C90BE567617}"/>
              </c:ext>
            </c:extLst>
          </c:dPt>
          <c:dPt>
            <c:idx val="3"/>
            <c:bubble3D val="0"/>
            <c:spPr>
              <a:solidFill>
                <a:schemeClr val="accent4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23-4408-BC35-9C90BE567617}"/>
              </c:ext>
            </c:extLst>
          </c:dPt>
          <c:dPt>
            <c:idx val="4"/>
            <c:bubble3D val="0"/>
            <c:spPr>
              <a:solidFill>
                <a:schemeClr val="accent4">
                  <a:tint val="89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223-4408-BC35-9C90BE567617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223-4408-BC35-9C90BE567617}"/>
              </c:ext>
            </c:extLst>
          </c:dPt>
          <c:dPt>
            <c:idx val="6"/>
            <c:bubble3D val="0"/>
            <c:spPr>
              <a:solidFill>
                <a:schemeClr val="accent4">
                  <a:shade val="8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B0C-4F81-9A7D-B298D8C59FBD}"/>
              </c:ext>
            </c:extLst>
          </c:dPt>
          <c:dPt>
            <c:idx val="7"/>
            <c:bubble3D val="0"/>
            <c:spPr>
              <a:solidFill>
                <a:schemeClr val="accent4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B0C-4F81-9A7D-B298D8C59FBD}"/>
              </c:ext>
            </c:extLst>
          </c:dPt>
          <c:dPt>
            <c:idx val="8"/>
            <c:bubble3D val="0"/>
            <c:spPr>
              <a:solidFill>
                <a:schemeClr val="accent4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B0C-4F81-9A7D-B298D8C59FBD}"/>
              </c:ext>
            </c:extLst>
          </c:dPt>
          <c:dPt>
            <c:idx val="9"/>
            <c:bubble3D val="0"/>
            <c:spPr>
              <a:solidFill>
                <a:schemeClr val="accent4">
                  <a:shade val="5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B0C-4F81-9A7D-B298D8C59FBD}"/>
              </c:ext>
            </c:extLst>
          </c:dPt>
          <c:dPt>
            <c:idx val="10"/>
            <c:bubble3D val="0"/>
            <c:spPr>
              <a:noFill/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8223-4408-BC35-9C90BE567617}"/>
              </c:ext>
            </c:extLst>
          </c:dPt>
          <c:val>
            <c:numRef>
              <c:f>'Meta FIRE'!$G$199:$G$209</c:f>
              <c:numCache>
                <c:formatCode>0%</c:formatCode>
                <c:ptCount val="1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223-4408-BC35-9C90BE567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70"/>
        <c:holeSize val="76"/>
      </c:doughnutChart>
      <c:scatterChart>
        <c:scatterStyle val="lineMarker"/>
        <c:varyColors val="0"/>
        <c:ser>
          <c:idx val="1"/>
          <c:order val="1"/>
          <c:tx>
            <c:v>Apontador</c:v>
          </c:tx>
          <c:spPr>
            <a:ln w="28575" cap="rnd">
              <a:solidFill>
                <a:schemeClr val="accent4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F-8223-4408-BC35-9C90BE567617}"/>
              </c:ext>
            </c:extLst>
          </c:dPt>
          <c:xVal>
            <c:numRef>
              <c:f>'Meta FIRE'!$I$199:$I$200</c:f>
              <c:numCache>
                <c:formatCode>General</c:formatCode>
                <c:ptCount val="2"/>
                <c:pt idx="0">
                  <c:v>0</c:v>
                </c:pt>
                <c:pt idx="1">
                  <c:v>-0.74851074817110119</c:v>
                </c:pt>
              </c:numCache>
            </c:numRef>
          </c:xVal>
          <c:yVal>
            <c:numRef>
              <c:f>'Meta FIRE'!$J$199:$J$200</c:f>
              <c:numCache>
                <c:formatCode>General</c:formatCode>
                <c:ptCount val="2"/>
                <c:pt idx="0">
                  <c:v>0</c:v>
                </c:pt>
                <c:pt idx="1">
                  <c:v>0.66312265824079508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8223-4408-BC35-9C90BE567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213128"/>
        <c:axId val="495216408"/>
      </c:scatterChart>
      <c:valAx>
        <c:axId val="495213128"/>
        <c:scaling>
          <c:orientation val="minMax"/>
          <c:max val="1"/>
          <c:min val="-1"/>
        </c:scaling>
        <c:delete val="1"/>
        <c:axPos val="b"/>
        <c:numFmt formatCode="General" sourceLinked="1"/>
        <c:majorTickMark val="out"/>
        <c:minorTickMark val="none"/>
        <c:tickLblPos val="nextTo"/>
        <c:crossAx val="495216408"/>
        <c:crosses val="autoZero"/>
        <c:crossBetween val="midCat"/>
      </c:valAx>
      <c:valAx>
        <c:axId val="49521640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extTo"/>
        <c:crossAx val="4952131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AE$2" max="40" min="1" page="10" val="1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4</xdr:row>
      <xdr:rowOff>78602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62225" cy="7739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0</xdr:rowOff>
    </xdr:from>
    <xdr:to>
      <xdr:col>18</xdr:col>
      <xdr:colOff>323850</xdr:colOff>
      <xdr:row>16</xdr:row>
      <xdr:rowOff>61913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17</xdr:col>
      <xdr:colOff>76200</xdr:colOff>
      <xdr:row>0</xdr:row>
      <xdr:rowOff>38100</xdr:rowOff>
    </xdr:from>
    <xdr:to>
      <xdr:col>21</xdr:col>
      <xdr:colOff>28575</xdr:colOff>
      <xdr:row>5</xdr:row>
      <xdr:rowOff>93490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24900" y="38100"/>
          <a:ext cx="2390775" cy="7221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180975</xdr:colOff>
      <xdr:row>51</xdr:row>
      <xdr:rowOff>157133</xdr:rowOff>
    </xdr:from>
    <xdr:to>
      <xdr:col>12</xdr:col>
      <xdr:colOff>571500</xdr:colOff>
      <xdr:row>54</xdr:row>
      <xdr:rowOff>161818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6525" y="9034433"/>
          <a:ext cx="390525" cy="576185"/>
        </a:xfrm>
        <a:prstGeom prst="rect">
          <a:avLst/>
        </a:prstGeom>
      </xdr:spPr>
    </xdr:pic>
    <xdr:clientData/>
  </xdr:twoCellAnchor>
  <xdr:twoCellAnchor>
    <xdr:from>
      <xdr:col>8</xdr:col>
      <xdr:colOff>19050</xdr:colOff>
      <xdr:row>51</xdr:row>
      <xdr:rowOff>133350</xdr:rowOff>
    </xdr:from>
    <xdr:to>
      <xdr:col>13</xdr:col>
      <xdr:colOff>66675</xdr:colOff>
      <xdr:row>55</xdr:row>
      <xdr:rowOff>19050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695700" y="9029700"/>
          <a:ext cx="3095625" cy="647700"/>
        </a:xfrm>
        <a:prstGeom prst="roundRect">
          <a:avLst/>
        </a:prstGeom>
        <a:solidFill>
          <a:schemeClr val="accent4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290512</xdr:colOff>
      <xdr:row>50</xdr:row>
      <xdr:rowOff>4765</xdr:rowOff>
    </xdr:from>
    <xdr:to>
      <xdr:col>7</xdr:col>
      <xdr:colOff>638175</xdr:colOff>
      <xdr:row>52</xdr:row>
      <xdr:rowOff>180979</xdr:rowOff>
    </xdr:to>
    <xdr:sp macro="" textlink="">
      <xdr:nvSpPr>
        <xdr:cNvPr id="4" name="Seta: Dobrada para Ci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5400000">
          <a:off x="3386137" y="8796340"/>
          <a:ext cx="557214" cy="347663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13</xdr:col>
      <xdr:colOff>523875</xdr:colOff>
      <xdr:row>12</xdr:row>
      <xdr:rowOff>47626</xdr:rowOff>
    </xdr:from>
    <xdr:to>
      <xdr:col>17</xdr:col>
      <xdr:colOff>476250</xdr:colOff>
      <xdr:row>16</xdr:row>
      <xdr:rowOff>150641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39025" y="2057401"/>
          <a:ext cx="2390775" cy="722140"/>
        </a:xfrm>
        <a:prstGeom prst="rect">
          <a:avLst/>
        </a:prstGeom>
      </xdr:spPr>
    </xdr:pic>
    <xdr:clientData/>
  </xdr:twoCellAnchor>
  <xdr:twoCellAnchor editAs="absolute">
    <xdr:from>
      <xdr:col>18</xdr:col>
      <xdr:colOff>304800</xdr:colOff>
      <xdr:row>16</xdr:row>
      <xdr:rowOff>95250</xdr:rowOff>
    </xdr:from>
    <xdr:to>
      <xdr:col>21</xdr:col>
      <xdr:colOff>356870</xdr:colOff>
      <xdr:row>27</xdr:row>
      <xdr:rowOff>47625</xdr:rowOff>
    </xdr:to>
    <xdr:grpSp>
      <xdr:nvGrpSpPr>
        <xdr:cNvPr id="8" name="Group 4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10077450" y="2724150"/>
          <a:ext cx="1880870" cy="1800225"/>
          <a:chOff x="1416050" y="749300"/>
          <a:chExt cx="1879600" cy="1676400"/>
        </a:xfrm>
      </xdr:grpSpPr>
      <xdr:sp macro="" textlink="">
        <xdr:nvSpPr>
          <xdr:cNvPr id="9" name="Pie 1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 rot="5400000">
            <a:off x="1517650" y="647700"/>
            <a:ext cx="1676400" cy="1879600"/>
          </a:xfrm>
          <a:prstGeom prst="pie">
            <a:avLst>
              <a:gd name="adj1" fmla="val 5345124"/>
              <a:gd name="adj2" fmla="val 16234873"/>
            </a:avLst>
          </a:prstGeom>
          <a:gradFill>
            <a:gsLst>
              <a:gs pos="0">
                <a:schemeClr val="bg1">
                  <a:lumMod val="95000"/>
                </a:schemeClr>
              </a:gs>
              <a:gs pos="100000">
                <a:schemeClr val="bg1">
                  <a:lumMod val="75000"/>
                </a:schemeClr>
              </a:gs>
            </a:gsLst>
            <a:lin ang="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0" name="Oval 3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/>
        </xdr:nvSpPr>
        <xdr:spPr>
          <a:xfrm>
            <a:off x="2266950" y="1486676"/>
            <a:ext cx="209550" cy="209550"/>
          </a:xfrm>
          <a:prstGeom prst="ellipse">
            <a:avLst/>
          </a:prstGeom>
          <a:gradFill>
            <a:gsLst>
              <a:gs pos="0">
                <a:schemeClr val="tx1">
                  <a:lumMod val="75000"/>
                  <a:lumOff val="25000"/>
                </a:schemeClr>
              </a:gs>
              <a:gs pos="100000">
                <a:schemeClr val="tx1">
                  <a:lumMod val="95000"/>
                  <a:lumOff val="5000"/>
                </a:schemeClr>
              </a:gs>
            </a:gsLst>
            <a:lin ang="0" scaled="0"/>
          </a:gra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15</xdr:col>
      <xdr:colOff>219075</xdr:colOff>
      <xdr:row>13</xdr:row>
      <xdr:rowOff>0</xdr:rowOff>
    </xdr:from>
    <xdr:to>
      <xdr:col>23</xdr:col>
      <xdr:colOff>485775</xdr:colOff>
      <xdr:row>29</xdr:row>
      <xdr:rowOff>14287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441325</xdr:colOff>
      <xdr:row>20</xdr:row>
      <xdr:rowOff>175260</xdr:rowOff>
    </xdr:from>
    <xdr:to>
      <xdr:col>18</xdr:col>
      <xdr:colOff>336550</xdr:colOff>
      <xdr:row>22</xdr:row>
      <xdr:rowOff>64770</xdr:rowOff>
    </xdr:to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9610725" y="3464560"/>
          <a:ext cx="504825" cy="283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</a:rPr>
            <a:t>0%</a:t>
          </a:r>
        </a:p>
      </xdr:txBody>
    </xdr:sp>
    <xdr:clientData/>
  </xdr:twoCellAnchor>
  <xdr:twoCellAnchor>
    <xdr:from>
      <xdr:col>21</xdr:col>
      <xdr:colOff>412115</xdr:colOff>
      <xdr:row>20</xdr:row>
      <xdr:rowOff>172085</xdr:rowOff>
    </xdr:from>
    <xdr:to>
      <xdr:col>22</xdr:col>
      <xdr:colOff>343535</xdr:colOff>
      <xdr:row>22</xdr:row>
      <xdr:rowOff>61595</xdr:rowOff>
    </xdr:to>
    <xdr:sp macro="" textlink="">
      <xdr:nvSpPr>
        <xdr:cNvPr id="20" name="TextBox 6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12019915" y="3461385"/>
          <a:ext cx="541020" cy="2832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</a:rPr>
            <a:t>100%</a:t>
          </a:r>
        </a:p>
      </xdr:txBody>
    </xdr:sp>
    <xdr:clientData/>
  </xdr:twoCellAnchor>
  <xdr:twoCellAnchor>
    <xdr:from>
      <xdr:col>18</xdr:col>
      <xdr:colOff>19685</xdr:colOff>
      <xdr:row>17</xdr:row>
      <xdr:rowOff>12065</xdr:rowOff>
    </xdr:from>
    <xdr:to>
      <xdr:col>18</xdr:col>
      <xdr:colOff>530225</xdr:colOff>
      <xdr:row>18</xdr:row>
      <xdr:rowOff>95250</xdr:rowOff>
    </xdr:to>
    <xdr:sp macro="" textlink="">
      <xdr:nvSpPr>
        <xdr:cNvPr id="21" name="TextBox 7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9798685" y="2856865"/>
          <a:ext cx="510540" cy="2863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</a:rPr>
            <a:t>20%</a:t>
          </a:r>
        </a:p>
      </xdr:txBody>
    </xdr:sp>
    <xdr:clientData/>
  </xdr:twoCellAnchor>
  <xdr:twoCellAnchor>
    <xdr:from>
      <xdr:col>19</xdr:col>
      <xdr:colOff>76835</xdr:colOff>
      <xdr:row>14</xdr:row>
      <xdr:rowOff>179070</xdr:rowOff>
    </xdr:from>
    <xdr:to>
      <xdr:col>19</xdr:col>
      <xdr:colOff>503555</xdr:colOff>
      <xdr:row>16</xdr:row>
      <xdr:rowOff>68580</xdr:rowOff>
    </xdr:to>
    <xdr:sp macro="" textlink="">
      <xdr:nvSpPr>
        <xdr:cNvPr id="22" name="TextBox 8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10465435" y="2439670"/>
          <a:ext cx="426720" cy="270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</a:rPr>
            <a:t>40%</a:t>
          </a:r>
        </a:p>
      </xdr:txBody>
    </xdr:sp>
    <xdr:clientData/>
  </xdr:twoCellAnchor>
  <xdr:twoCellAnchor>
    <xdr:from>
      <xdr:col>20</xdr:col>
      <xdr:colOff>258445</xdr:colOff>
      <xdr:row>14</xdr:row>
      <xdr:rowOff>161925</xdr:rowOff>
    </xdr:from>
    <xdr:to>
      <xdr:col>21</xdr:col>
      <xdr:colOff>90805</xdr:colOff>
      <xdr:row>16</xdr:row>
      <xdr:rowOff>51435</xdr:rowOff>
    </xdr:to>
    <xdr:sp macro="" textlink="">
      <xdr:nvSpPr>
        <xdr:cNvPr id="23" name="TextBox 9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11256645" y="2422525"/>
          <a:ext cx="441960" cy="270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</a:rPr>
            <a:t>60%</a:t>
          </a:r>
        </a:p>
      </xdr:txBody>
    </xdr:sp>
    <xdr:clientData/>
  </xdr:twoCellAnchor>
  <xdr:twoCellAnchor>
    <xdr:from>
      <xdr:col>21</xdr:col>
      <xdr:colOff>224155</xdr:colOff>
      <xdr:row>17</xdr:row>
      <xdr:rowOff>23495</xdr:rowOff>
    </xdr:from>
    <xdr:to>
      <xdr:col>22</xdr:col>
      <xdr:colOff>109855</xdr:colOff>
      <xdr:row>18</xdr:row>
      <xdr:rowOff>93980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11831955" y="2868295"/>
          <a:ext cx="495300" cy="273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>
                  <a:lumMod val="65000"/>
                  <a:lumOff val="35000"/>
                </a:schemeClr>
              </a:solidFill>
            </a:rPr>
            <a:t>80%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85725</xdr:rowOff>
    </xdr:from>
    <xdr:to>
      <xdr:col>4</xdr:col>
      <xdr:colOff>542925</xdr:colOff>
      <xdr:row>14</xdr:row>
      <xdr:rowOff>104775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4850" y="2276475"/>
          <a:ext cx="18192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/>
            <a:t>Uma previsão de aumento dos seus gastos atuais (lazer, saúde...)</a:t>
          </a:r>
        </a:p>
      </xdr:txBody>
    </xdr:sp>
    <xdr:clientData/>
  </xdr:twoCellAnchor>
  <xdr:twoCellAnchor>
    <xdr:from>
      <xdr:col>5</xdr:col>
      <xdr:colOff>0</xdr:colOff>
      <xdr:row>12</xdr:row>
      <xdr:rowOff>57150</xdr:rowOff>
    </xdr:from>
    <xdr:to>
      <xdr:col>5</xdr:col>
      <xdr:colOff>371475</xdr:colOff>
      <xdr:row>13</xdr:row>
      <xdr:rowOff>152400</xdr:rowOff>
    </xdr:to>
    <xdr:sp macro="" textlink="">
      <xdr:nvSpPr>
        <xdr:cNvPr id="3" name="Seta: Dobrada para Cima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90800" y="2352675"/>
          <a:ext cx="371475" cy="29527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57149</xdr:colOff>
      <xdr:row>17</xdr:row>
      <xdr:rowOff>19050</xdr:rowOff>
    </xdr:from>
    <xdr:to>
      <xdr:col>4</xdr:col>
      <xdr:colOff>514349</xdr:colOff>
      <xdr:row>19</xdr:row>
      <xdr:rowOff>38099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90574" y="3143250"/>
          <a:ext cx="1704975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/>
            <a:t>Rendimento</a:t>
          </a:r>
          <a:r>
            <a:rPr lang="pt-BR" sz="900" baseline="0"/>
            <a:t> REAL (descontada inflação) dos seus investimentos</a:t>
          </a:r>
          <a:endParaRPr lang="pt-BR" sz="900"/>
        </a:p>
      </xdr:txBody>
    </xdr:sp>
    <xdr:clientData/>
  </xdr:twoCellAnchor>
  <xdr:twoCellAnchor>
    <xdr:from>
      <xdr:col>4</xdr:col>
      <xdr:colOff>600075</xdr:colOff>
      <xdr:row>17</xdr:row>
      <xdr:rowOff>76200</xdr:rowOff>
    </xdr:from>
    <xdr:to>
      <xdr:col>5</xdr:col>
      <xdr:colOff>361950</xdr:colOff>
      <xdr:row>18</xdr:row>
      <xdr:rowOff>180975</xdr:rowOff>
    </xdr:to>
    <xdr:sp macro="" textlink="">
      <xdr:nvSpPr>
        <xdr:cNvPr id="5" name="Seta: Dobrada para Cim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2581275" y="3371850"/>
          <a:ext cx="371475" cy="29527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7</xdr:col>
      <xdr:colOff>28575</xdr:colOff>
      <xdr:row>20</xdr:row>
      <xdr:rowOff>76200</xdr:rowOff>
    </xdr:from>
    <xdr:to>
      <xdr:col>8</xdr:col>
      <xdr:colOff>85725</xdr:colOff>
      <xdr:row>23</xdr:row>
      <xdr:rowOff>71360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0" y="3724275"/>
          <a:ext cx="390525" cy="576185"/>
        </a:xfrm>
        <a:prstGeom prst="rect">
          <a:avLst/>
        </a:prstGeom>
      </xdr:spPr>
    </xdr:pic>
    <xdr:clientData/>
  </xdr:twoCellAnchor>
  <xdr:twoCellAnchor editAs="oneCell">
    <xdr:from>
      <xdr:col>9</xdr:col>
      <xdr:colOff>13579</xdr:colOff>
      <xdr:row>11</xdr:row>
      <xdr:rowOff>47423</xdr:rowOff>
    </xdr:from>
    <xdr:to>
      <xdr:col>10</xdr:col>
      <xdr:colOff>623346</xdr:colOff>
      <xdr:row>12</xdr:row>
      <xdr:rowOff>141862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05845" y="2049700"/>
          <a:ext cx="942129" cy="2849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8</xdr:row>
          <xdr:rowOff>104775</xdr:rowOff>
        </xdr:from>
        <xdr:to>
          <xdr:col>17</xdr:col>
          <xdr:colOff>247650</xdr:colOff>
          <xdr:row>10</xdr:row>
          <xdr:rowOff>76200</xdr:rowOff>
        </xdr:to>
        <xdr:sp macro="" textlink="">
          <xdr:nvSpPr>
            <xdr:cNvPr id="4097" name="Spinner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17</xdr:col>
      <xdr:colOff>304800</xdr:colOff>
      <xdr:row>9</xdr:row>
      <xdr:rowOff>38100</xdr:rowOff>
    </xdr:from>
    <xdr:to>
      <xdr:col>17</xdr:col>
      <xdr:colOff>581025</xdr:colOff>
      <xdr:row>9</xdr:row>
      <xdr:rowOff>161925</xdr:rowOff>
    </xdr:to>
    <xdr:sp macro="" textlink="">
      <xdr:nvSpPr>
        <xdr:cNvPr id="10" name="Seta: para a Esquerda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9639300" y="1657350"/>
          <a:ext cx="276225" cy="1238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4"/>
  <sheetViews>
    <sheetView showGridLines="0" tabSelected="1" zoomScaleNormal="100" zoomScaleSheetLayoutView="90" workbookViewId="0"/>
  </sheetViews>
  <sheetFormatPr defaultRowHeight="15" x14ac:dyDescent="0.25"/>
  <cols>
    <col min="1" max="1" width="1.7109375" customWidth="1"/>
  </cols>
  <sheetData>
    <row r="1" spans="2:14" ht="9.75" customHeight="1" x14ac:dyDescent="0.25"/>
    <row r="2" spans="2:14" ht="15" customHeight="1" x14ac:dyDescent="0.25">
      <c r="C2" s="3"/>
      <c r="D2" s="3"/>
      <c r="E2" s="3"/>
      <c r="F2" s="3"/>
      <c r="G2" s="3"/>
      <c r="H2" s="3"/>
      <c r="I2" s="3"/>
    </row>
    <row r="3" spans="2:14" ht="15" customHeight="1" x14ac:dyDescent="0.25">
      <c r="C3" s="3"/>
      <c r="D3" s="3"/>
      <c r="E3" s="3"/>
      <c r="F3" s="3"/>
      <c r="G3" s="3"/>
      <c r="H3" s="3"/>
      <c r="I3" s="3"/>
    </row>
    <row r="4" spans="2:14" ht="15" customHeight="1" x14ac:dyDescent="0.25">
      <c r="C4" s="3"/>
      <c r="D4" s="3"/>
      <c r="E4" s="3"/>
      <c r="F4" s="3"/>
      <c r="G4" s="3"/>
      <c r="H4" s="3"/>
      <c r="I4" s="3"/>
    </row>
    <row r="5" spans="2:14" ht="9.75" customHeight="1" x14ac:dyDescent="0.25">
      <c r="D5" s="1"/>
    </row>
    <row r="6" spans="2:14" ht="15" customHeight="1" x14ac:dyDescent="0.25">
      <c r="B6" s="129" t="s">
        <v>76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2:14" x14ac:dyDescent="0.25"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2:14" ht="9" customHeight="1" x14ac:dyDescent="0.25"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2:14" x14ac:dyDescent="0.25">
      <c r="B9" s="2" t="s">
        <v>1</v>
      </c>
    </row>
    <row r="10" spans="2:14" ht="15" customHeight="1" x14ac:dyDescent="0.25">
      <c r="B10" s="127" t="s">
        <v>92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</row>
    <row r="11" spans="2:14" x14ac:dyDescent="0.25"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</row>
    <row r="12" spans="2:14" x14ac:dyDescent="0.25"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</row>
    <row r="13" spans="2:14" x14ac:dyDescent="0.25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</row>
    <row r="14" spans="2:14" ht="11.25" customHeight="1" x14ac:dyDescent="0.25"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</row>
    <row r="15" spans="2:14" ht="15" customHeight="1" x14ac:dyDescent="0.25">
      <c r="B15" s="127" t="s">
        <v>60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</row>
    <row r="16" spans="2:14" x14ac:dyDescent="0.25"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</row>
    <row r="17" spans="2:14" x14ac:dyDescent="0.25"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</row>
    <row r="18" spans="2:14" ht="11.25" customHeight="1" x14ac:dyDescent="0.25">
      <c r="B18" s="4"/>
      <c r="C18" s="4"/>
      <c r="D18" s="4"/>
      <c r="E18" s="4"/>
      <c r="F18" s="4"/>
      <c r="G18" s="4"/>
      <c r="H18" s="4"/>
      <c r="I18" s="4"/>
      <c r="J18" s="4"/>
    </row>
    <row r="19" spans="2:14" ht="15" customHeight="1" x14ac:dyDescent="0.25">
      <c r="B19" s="127" t="s">
        <v>104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</row>
    <row r="20" spans="2:14" x14ac:dyDescent="0.25"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2:14" x14ac:dyDescent="0.25"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2:14" ht="11.25" customHeight="1" x14ac:dyDescent="0.25">
      <c r="B22" s="128"/>
      <c r="C22" s="128"/>
      <c r="D22" s="128"/>
      <c r="E22" s="128"/>
      <c r="F22" s="128"/>
      <c r="G22" s="128"/>
      <c r="H22" s="128"/>
      <c r="I22" s="128"/>
      <c r="J22" s="128"/>
    </row>
    <row r="23" spans="2:14" ht="15" customHeight="1" x14ac:dyDescent="0.25">
      <c r="B23" s="127" t="s">
        <v>103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</row>
    <row r="24" spans="2:14" x14ac:dyDescent="0.25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</row>
  </sheetData>
  <mergeCells count="6">
    <mergeCell ref="B23:N24"/>
    <mergeCell ref="B22:J22"/>
    <mergeCell ref="B6:N8"/>
    <mergeCell ref="B10:N14"/>
    <mergeCell ref="B15:N17"/>
    <mergeCell ref="B19:N2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97F3-7CFF-4783-863E-C4B7CE0920C1}">
  <dimension ref="C1:U50"/>
  <sheetViews>
    <sheetView showGridLines="0" zoomScaleNormal="100" workbookViewId="0"/>
  </sheetViews>
  <sheetFormatPr defaultRowHeight="15" x14ac:dyDescent="0.25"/>
  <cols>
    <col min="1" max="2" width="0.7109375" customWidth="1"/>
    <col min="7" max="10" width="8.5703125" style="41" customWidth="1"/>
    <col min="11" max="12" width="5.85546875" customWidth="1"/>
  </cols>
  <sheetData>
    <row r="1" spans="3:13" ht="3.75" customHeight="1" x14ac:dyDescent="0.25"/>
    <row r="2" spans="3:13" ht="3.75" customHeight="1" x14ac:dyDescent="0.25"/>
    <row r="3" spans="3:13" ht="15" customHeight="1" x14ac:dyDescent="0.25">
      <c r="C3" s="140" t="s">
        <v>39</v>
      </c>
      <c r="D3" s="140"/>
      <c r="E3" s="140"/>
      <c r="F3" s="140"/>
      <c r="G3" s="42" t="s">
        <v>35</v>
      </c>
      <c r="H3" s="42" t="s">
        <v>36</v>
      </c>
      <c r="I3" s="42" t="s">
        <v>37</v>
      </c>
      <c r="J3" s="42" t="s">
        <v>38</v>
      </c>
      <c r="M3" s="16"/>
    </row>
    <row r="4" spans="3:13" x14ac:dyDescent="0.25">
      <c r="C4" s="141" t="s">
        <v>2</v>
      </c>
      <c r="D4" s="141"/>
      <c r="E4" s="141"/>
      <c r="F4" s="141"/>
      <c r="G4" s="7" t="s">
        <v>41</v>
      </c>
      <c r="H4" s="7" t="s">
        <v>41</v>
      </c>
      <c r="I4" s="7" t="s">
        <v>41</v>
      </c>
      <c r="J4" s="7" t="s">
        <v>41</v>
      </c>
      <c r="M4" s="7"/>
    </row>
    <row r="5" spans="3:13" x14ac:dyDescent="0.25">
      <c r="C5" s="139" t="s">
        <v>3</v>
      </c>
      <c r="D5" s="139"/>
      <c r="E5" s="139"/>
      <c r="F5" s="139"/>
      <c r="G5" s="43">
        <f t="shared" ref="G5:G12" si="0">AVERAGE(H5:J5)</f>
        <v>1200</v>
      </c>
      <c r="H5" s="44">
        <v>1200</v>
      </c>
      <c r="I5" s="44">
        <v>1200</v>
      </c>
      <c r="J5" s="44">
        <v>1200</v>
      </c>
    </row>
    <row r="6" spans="3:13" x14ac:dyDescent="0.25">
      <c r="C6" s="139" t="s">
        <v>4</v>
      </c>
      <c r="D6" s="139"/>
      <c r="E6" s="139"/>
      <c r="F6" s="139"/>
      <c r="G6" s="45">
        <f t="shared" si="0"/>
        <v>350</v>
      </c>
      <c r="H6" s="46">
        <v>350</v>
      </c>
      <c r="I6" s="46">
        <v>350</v>
      </c>
      <c r="J6" s="46">
        <v>350</v>
      </c>
    </row>
    <row r="7" spans="3:13" x14ac:dyDescent="0.25">
      <c r="C7" s="139" t="s">
        <v>5</v>
      </c>
      <c r="D7" s="139"/>
      <c r="E7" s="139"/>
      <c r="F7" s="139"/>
      <c r="G7" s="47">
        <f t="shared" si="0"/>
        <v>200</v>
      </c>
      <c r="H7" s="48">
        <v>200</v>
      </c>
      <c r="I7" s="48">
        <v>200</v>
      </c>
      <c r="J7" s="48">
        <v>200</v>
      </c>
    </row>
    <row r="8" spans="3:13" x14ac:dyDescent="0.25">
      <c r="C8" s="139" t="s">
        <v>40</v>
      </c>
      <c r="D8" s="139"/>
      <c r="E8" s="139"/>
      <c r="F8" s="139"/>
      <c r="G8" s="49">
        <f t="shared" si="0"/>
        <v>96.666666666666671</v>
      </c>
      <c r="H8" s="48">
        <v>100</v>
      </c>
      <c r="I8" s="48">
        <v>70</v>
      </c>
      <c r="J8" s="48">
        <v>120</v>
      </c>
    </row>
    <row r="9" spans="3:13" x14ac:dyDescent="0.25">
      <c r="C9" s="139" t="s">
        <v>6</v>
      </c>
      <c r="D9" s="139"/>
      <c r="E9" s="139"/>
      <c r="F9" s="139"/>
      <c r="G9" s="49">
        <f t="shared" si="0"/>
        <v>128.33333333333334</v>
      </c>
      <c r="H9" s="48">
        <v>150</v>
      </c>
      <c r="I9" s="48">
        <v>110</v>
      </c>
      <c r="J9" s="48">
        <v>125</v>
      </c>
    </row>
    <row r="10" spans="3:13" x14ac:dyDescent="0.25">
      <c r="C10" s="139" t="s">
        <v>97</v>
      </c>
      <c r="D10" s="139"/>
      <c r="E10" s="139"/>
      <c r="F10" s="139"/>
      <c r="G10" s="45">
        <f t="shared" si="0"/>
        <v>276.66666666666669</v>
      </c>
      <c r="H10" s="48">
        <v>300</v>
      </c>
      <c r="I10" s="48">
        <v>250</v>
      </c>
      <c r="J10" s="48">
        <v>280</v>
      </c>
    </row>
    <row r="11" spans="3:13" x14ac:dyDescent="0.25">
      <c r="C11" s="139" t="s">
        <v>17</v>
      </c>
      <c r="D11" s="139"/>
      <c r="E11" s="139"/>
      <c r="F11" s="139"/>
      <c r="G11" s="47">
        <f t="shared" si="0"/>
        <v>600</v>
      </c>
      <c r="H11" s="48">
        <v>600</v>
      </c>
      <c r="I11" s="48">
        <v>600</v>
      </c>
      <c r="J11" s="48">
        <v>600</v>
      </c>
    </row>
    <row r="12" spans="3:13" ht="15.75" thickBot="1" x14ac:dyDescent="0.3">
      <c r="C12" s="139" t="s">
        <v>8</v>
      </c>
      <c r="D12" s="139"/>
      <c r="E12" s="139"/>
      <c r="F12" s="139"/>
      <c r="G12" s="50">
        <f t="shared" si="0"/>
        <v>200</v>
      </c>
      <c r="H12" s="51">
        <v>200</v>
      </c>
      <c r="I12" s="51">
        <v>200</v>
      </c>
      <c r="J12" s="51">
        <v>200</v>
      </c>
    </row>
    <row r="13" spans="3:13" x14ac:dyDescent="0.25">
      <c r="C13" s="142" t="s">
        <v>7</v>
      </c>
      <c r="D13" s="142"/>
      <c r="E13" s="142"/>
      <c r="F13" s="142"/>
      <c r="G13" s="52">
        <f>SUM(G5:G12)</f>
        <v>3051.6666666666665</v>
      </c>
      <c r="H13" s="53">
        <f>SUM(H5:H12)</f>
        <v>3100</v>
      </c>
      <c r="I13" s="53">
        <f t="shared" ref="I13:J13" si="1">SUM(I5:I12)</f>
        <v>2980</v>
      </c>
      <c r="J13" s="53">
        <f t="shared" si="1"/>
        <v>3075</v>
      </c>
    </row>
    <row r="14" spans="3:13" ht="3.75" customHeight="1" x14ac:dyDescent="0.25">
      <c r="C14" s="9"/>
      <c r="D14" s="9"/>
      <c r="E14" s="9"/>
      <c r="F14" s="10"/>
      <c r="G14" s="54"/>
      <c r="H14" s="54"/>
      <c r="I14" s="54"/>
      <c r="J14" s="54"/>
    </row>
    <row r="15" spans="3:13" x14ac:dyDescent="0.25">
      <c r="C15" s="143" t="s">
        <v>18</v>
      </c>
      <c r="D15" s="143"/>
      <c r="E15" s="143"/>
      <c r="F15" s="143"/>
      <c r="G15" s="8"/>
      <c r="H15" s="7"/>
      <c r="I15" s="7"/>
      <c r="J15" s="7"/>
    </row>
    <row r="16" spans="3:13" x14ac:dyDescent="0.25">
      <c r="C16" s="139" t="s">
        <v>19</v>
      </c>
      <c r="D16" s="139"/>
      <c r="E16" s="139"/>
      <c r="F16" s="139"/>
      <c r="G16" s="43">
        <f>AVERAGE(H16:J16)</f>
        <v>500</v>
      </c>
      <c r="H16" s="44">
        <v>500</v>
      </c>
      <c r="I16" s="44">
        <v>500</v>
      </c>
      <c r="J16" s="44">
        <v>500</v>
      </c>
    </row>
    <row r="17" spans="3:21" x14ac:dyDescent="0.25">
      <c r="C17" s="139" t="s">
        <v>20</v>
      </c>
      <c r="D17" s="139"/>
      <c r="E17" s="139"/>
      <c r="F17" s="139"/>
      <c r="G17" s="45">
        <f>AVERAGE(H17:J17)</f>
        <v>200</v>
      </c>
      <c r="H17" s="46">
        <v>200</v>
      </c>
      <c r="I17" s="46">
        <v>200</v>
      </c>
      <c r="J17" s="46">
        <v>200</v>
      </c>
    </row>
    <row r="18" spans="3:21" ht="15.75" thickBot="1" x14ac:dyDescent="0.3">
      <c r="C18" s="139" t="s">
        <v>98</v>
      </c>
      <c r="D18" s="139"/>
      <c r="E18" s="139"/>
      <c r="F18" s="139"/>
      <c r="G18" s="55">
        <f>AVERAGE(H18:J18)</f>
        <v>83.333333333333329</v>
      </c>
      <c r="H18" s="56">
        <v>100</v>
      </c>
      <c r="I18" s="56">
        <v>80</v>
      </c>
      <c r="J18" s="56">
        <v>70</v>
      </c>
      <c r="M18" s="39"/>
      <c r="N18" s="39"/>
      <c r="O18" s="39"/>
      <c r="P18" s="39"/>
      <c r="Q18" s="39"/>
      <c r="R18" s="39"/>
      <c r="S18" s="39"/>
      <c r="T18" s="39"/>
      <c r="U18" s="39"/>
    </row>
    <row r="19" spans="3:21" ht="15" customHeight="1" thickTop="1" x14ac:dyDescent="0.25">
      <c r="C19" s="142" t="s">
        <v>21</v>
      </c>
      <c r="D19" s="142"/>
      <c r="E19" s="142"/>
      <c r="F19" s="142"/>
      <c r="G19" s="52">
        <f>SUM(G16:G18)</f>
        <v>783.33333333333337</v>
      </c>
      <c r="H19" s="53">
        <f>SUM(H16:H18)</f>
        <v>800</v>
      </c>
      <c r="I19" s="53">
        <f t="shared" ref="I19:J19" si="2">SUM(I16:I18)</f>
        <v>780</v>
      </c>
      <c r="J19" s="53">
        <f t="shared" si="2"/>
        <v>770</v>
      </c>
      <c r="L19" s="84"/>
      <c r="M19" s="130" t="s">
        <v>83</v>
      </c>
      <c r="N19" s="131"/>
      <c r="O19" s="131"/>
      <c r="P19" s="131"/>
      <c r="Q19" s="131"/>
      <c r="R19" s="131"/>
      <c r="S19" s="131"/>
      <c r="T19" s="131"/>
      <c r="U19" s="132"/>
    </row>
    <row r="20" spans="3:21" ht="3.75" customHeight="1" x14ac:dyDescent="0.25">
      <c r="C20" s="9"/>
      <c r="D20" s="9"/>
      <c r="E20" s="9"/>
      <c r="F20" s="10"/>
      <c r="G20" s="54"/>
      <c r="H20" s="54"/>
      <c r="I20" s="54"/>
      <c r="J20" s="54"/>
      <c r="L20" s="84"/>
      <c r="M20" s="133"/>
      <c r="N20" s="134"/>
      <c r="O20" s="134"/>
      <c r="P20" s="134"/>
      <c r="Q20" s="134"/>
      <c r="R20" s="134"/>
      <c r="S20" s="134"/>
      <c r="T20" s="134"/>
      <c r="U20" s="135"/>
    </row>
    <row r="21" spans="3:21" x14ac:dyDescent="0.25">
      <c r="C21" s="143" t="s">
        <v>100</v>
      </c>
      <c r="D21" s="143"/>
      <c r="E21" s="143"/>
      <c r="F21" s="143"/>
      <c r="G21" s="7"/>
      <c r="H21" s="7"/>
      <c r="I21" s="7"/>
      <c r="J21" s="7"/>
      <c r="L21" s="84"/>
      <c r="M21" s="133"/>
      <c r="N21" s="134"/>
      <c r="O21" s="134"/>
      <c r="P21" s="134"/>
      <c r="Q21" s="134"/>
      <c r="R21" s="134"/>
      <c r="S21" s="134"/>
      <c r="T21" s="134"/>
      <c r="U21" s="135"/>
    </row>
    <row r="22" spans="3:21" x14ac:dyDescent="0.25">
      <c r="C22" s="139" t="s">
        <v>22</v>
      </c>
      <c r="D22" s="139"/>
      <c r="E22" s="139"/>
      <c r="F22" s="139"/>
      <c r="G22" s="43">
        <f>AVERAGE(H22:J22)</f>
        <v>418.33333333333331</v>
      </c>
      <c r="H22" s="44">
        <v>400</v>
      </c>
      <c r="I22" s="44">
        <v>435</v>
      </c>
      <c r="J22" s="44">
        <v>420</v>
      </c>
      <c r="L22" s="84"/>
      <c r="M22" s="133"/>
      <c r="N22" s="134"/>
      <c r="O22" s="134"/>
      <c r="P22" s="134"/>
      <c r="Q22" s="134"/>
      <c r="R22" s="134"/>
      <c r="S22" s="134"/>
      <c r="T22" s="134"/>
      <c r="U22" s="135"/>
    </row>
    <row r="23" spans="3:21" ht="15.75" thickBot="1" x14ac:dyDescent="0.3">
      <c r="C23" s="139" t="s">
        <v>99</v>
      </c>
      <c r="D23" s="139"/>
      <c r="E23" s="139"/>
      <c r="F23" s="139"/>
      <c r="G23" s="55">
        <f>AVERAGE(H23:J23)</f>
        <v>270</v>
      </c>
      <c r="H23" s="56">
        <v>250</v>
      </c>
      <c r="I23" s="56">
        <v>285</v>
      </c>
      <c r="J23" s="56">
        <v>275</v>
      </c>
      <c r="L23" s="84"/>
      <c r="M23" s="133"/>
      <c r="N23" s="134"/>
      <c r="O23" s="134"/>
      <c r="P23" s="134"/>
      <c r="Q23" s="134"/>
      <c r="R23" s="134"/>
      <c r="S23" s="134"/>
      <c r="T23" s="134"/>
      <c r="U23" s="135"/>
    </row>
    <row r="24" spans="3:21" x14ac:dyDescent="0.25">
      <c r="C24" s="142" t="s">
        <v>23</v>
      </c>
      <c r="D24" s="142"/>
      <c r="E24" s="142"/>
      <c r="F24" s="142"/>
      <c r="G24" s="52">
        <f>SUM(G22:G23)</f>
        <v>688.33333333333326</v>
      </c>
      <c r="H24" s="53">
        <f>SUM(H22:H23)</f>
        <v>650</v>
      </c>
      <c r="I24" s="53">
        <f>SUM(I22:I23)</f>
        <v>720</v>
      </c>
      <c r="J24" s="53">
        <f>SUM(J22:J23)</f>
        <v>695</v>
      </c>
      <c r="L24" s="84"/>
      <c r="M24" s="133"/>
      <c r="N24" s="134"/>
      <c r="O24" s="134"/>
      <c r="P24" s="134"/>
      <c r="Q24" s="134"/>
      <c r="R24" s="134"/>
      <c r="S24" s="134"/>
      <c r="T24" s="134"/>
      <c r="U24" s="135"/>
    </row>
    <row r="25" spans="3:21" ht="3.75" customHeight="1" x14ac:dyDescent="0.25">
      <c r="C25" s="9"/>
      <c r="D25" s="9"/>
      <c r="E25" s="9"/>
      <c r="F25" s="9"/>
      <c r="G25" s="54"/>
      <c r="H25" s="54"/>
      <c r="I25" s="54"/>
      <c r="J25" s="54"/>
      <c r="L25" s="84"/>
      <c r="M25" s="133"/>
      <c r="N25" s="134"/>
      <c r="O25" s="134"/>
      <c r="P25" s="134"/>
      <c r="Q25" s="134"/>
      <c r="R25" s="134"/>
      <c r="S25" s="134"/>
      <c r="T25" s="134"/>
      <c r="U25" s="135"/>
    </row>
    <row r="26" spans="3:21" ht="15" customHeight="1" x14ac:dyDescent="0.25">
      <c r="C26" s="143" t="s">
        <v>24</v>
      </c>
      <c r="D26" s="143"/>
      <c r="E26" s="143"/>
      <c r="F26" s="143"/>
      <c r="G26" s="7"/>
      <c r="H26" s="7"/>
      <c r="I26" s="7"/>
      <c r="J26" s="7"/>
      <c r="L26" s="84"/>
      <c r="M26" s="133"/>
      <c r="N26" s="134"/>
      <c r="O26" s="134"/>
      <c r="P26" s="134"/>
      <c r="Q26" s="134"/>
      <c r="R26" s="134"/>
      <c r="S26" s="134"/>
      <c r="T26" s="134"/>
      <c r="U26" s="135"/>
    </row>
    <row r="27" spans="3:21" x14ac:dyDescent="0.25">
      <c r="C27" s="139" t="s">
        <v>25</v>
      </c>
      <c r="D27" s="139"/>
      <c r="E27" s="139"/>
      <c r="F27" s="139"/>
      <c r="G27" s="43">
        <f>AVERAGE(H27:J27)</f>
        <v>0</v>
      </c>
      <c r="H27" s="44">
        <v>0</v>
      </c>
      <c r="I27" s="44">
        <v>0</v>
      </c>
      <c r="J27" s="44">
        <v>0</v>
      </c>
      <c r="L27" s="84"/>
      <c r="M27" s="133"/>
      <c r="N27" s="134"/>
      <c r="O27" s="134"/>
      <c r="P27" s="134"/>
      <c r="Q27" s="134"/>
      <c r="R27" s="134"/>
      <c r="S27" s="134"/>
      <c r="T27" s="134"/>
      <c r="U27" s="135"/>
    </row>
    <row r="28" spans="3:21" x14ac:dyDescent="0.25">
      <c r="C28" s="139" t="s">
        <v>26</v>
      </c>
      <c r="D28" s="139"/>
      <c r="E28" s="139"/>
      <c r="F28" s="139"/>
      <c r="G28" s="45">
        <f>AVERAGE(H28:J28)</f>
        <v>200</v>
      </c>
      <c r="H28" s="46">
        <v>200</v>
      </c>
      <c r="I28" s="46">
        <v>200</v>
      </c>
      <c r="J28" s="46">
        <v>200</v>
      </c>
      <c r="L28" s="84"/>
      <c r="M28" s="133"/>
      <c r="N28" s="134"/>
      <c r="O28" s="134"/>
      <c r="P28" s="134"/>
      <c r="Q28" s="134"/>
      <c r="R28" s="134"/>
      <c r="S28" s="134"/>
      <c r="T28" s="134"/>
      <c r="U28" s="135"/>
    </row>
    <row r="29" spans="3:21" ht="15.75" thickBot="1" x14ac:dyDescent="0.3">
      <c r="C29" s="139" t="s">
        <v>27</v>
      </c>
      <c r="D29" s="139"/>
      <c r="E29" s="139"/>
      <c r="F29" s="139"/>
      <c r="G29" s="55">
        <f>AVERAGE(H29:J29)</f>
        <v>85</v>
      </c>
      <c r="H29" s="56">
        <v>100</v>
      </c>
      <c r="I29" s="56">
        <v>75</v>
      </c>
      <c r="J29" s="56">
        <v>80</v>
      </c>
      <c r="L29" s="84"/>
      <c r="M29" s="133"/>
      <c r="N29" s="134"/>
      <c r="O29" s="134"/>
      <c r="P29" s="134"/>
      <c r="Q29" s="134"/>
      <c r="R29" s="134"/>
      <c r="S29" s="134"/>
      <c r="T29" s="134"/>
      <c r="U29" s="135"/>
    </row>
    <row r="30" spans="3:21" ht="15.75" thickBot="1" x14ac:dyDescent="0.3">
      <c r="C30" s="142" t="s">
        <v>28</v>
      </c>
      <c r="D30" s="142"/>
      <c r="E30" s="142"/>
      <c r="F30" s="142"/>
      <c r="G30" s="52">
        <f>SUM(G27:G29)</f>
        <v>285</v>
      </c>
      <c r="H30" s="53">
        <f>SUM(H27:H29)</f>
        <v>300</v>
      </c>
      <c r="I30" s="53">
        <f t="shared" ref="I30" si="3">SUM(I27:I29)</f>
        <v>275</v>
      </c>
      <c r="J30" s="53">
        <f t="shared" ref="J30" si="4">SUM(J27:J29)</f>
        <v>280</v>
      </c>
      <c r="L30" s="84"/>
      <c r="M30" s="136"/>
      <c r="N30" s="137"/>
      <c r="O30" s="137"/>
      <c r="P30" s="137"/>
      <c r="Q30" s="137"/>
      <c r="R30" s="137"/>
      <c r="S30" s="137"/>
      <c r="T30" s="137"/>
      <c r="U30" s="138"/>
    </row>
    <row r="31" spans="3:21" ht="3.75" customHeight="1" thickTop="1" x14ac:dyDescent="0.25">
      <c r="C31" s="9"/>
      <c r="D31" s="9"/>
      <c r="E31" s="9"/>
      <c r="F31" s="10"/>
      <c r="G31" s="54"/>
      <c r="H31" s="54"/>
      <c r="I31" s="54"/>
      <c r="J31" s="54"/>
    </row>
    <row r="32" spans="3:21" ht="15" customHeight="1" x14ac:dyDescent="0.25">
      <c r="C32" s="143" t="s">
        <v>9</v>
      </c>
      <c r="D32" s="143"/>
      <c r="E32" s="143"/>
      <c r="F32" s="143"/>
      <c r="G32" s="7"/>
      <c r="H32" s="7"/>
      <c r="I32" s="7"/>
      <c r="J32" s="7"/>
    </row>
    <row r="33" spans="3:10" ht="15.75" customHeight="1" x14ac:dyDescent="0.25">
      <c r="C33" s="139" t="s">
        <v>10</v>
      </c>
      <c r="D33" s="139"/>
      <c r="E33" s="139"/>
      <c r="F33" s="139"/>
      <c r="G33" s="43">
        <f t="shared" ref="G33:G38" si="5">AVERAGE(H33:J33)</f>
        <v>0</v>
      </c>
      <c r="H33" s="44">
        <v>0</v>
      </c>
      <c r="I33" s="44">
        <v>0</v>
      </c>
      <c r="J33" s="44">
        <v>0</v>
      </c>
    </row>
    <row r="34" spans="3:10" ht="15" customHeight="1" x14ac:dyDescent="0.25">
      <c r="C34" s="139" t="s">
        <v>11</v>
      </c>
      <c r="D34" s="139"/>
      <c r="E34" s="139"/>
      <c r="F34" s="139"/>
      <c r="G34" s="45">
        <f t="shared" si="5"/>
        <v>300</v>
      </c>
      <c r="H34" s="46">
        <v>300</v>
      </c>
      <c r="I34" s="46">
        <v>300</v>
      </c>
      <c r="J34" s="46">
        <v>300</v>
      </c>
    </row>
    <row r="35" spans="3:10" x14ac:dyDescent="0.25">
      <c r="C35" s="139" t="s">
        <v>12</v>
      </c>
      <c r="D35" s="139"/>
      <c r="E35" s="139"/>
      <c r="F35" s="139"/>
      <c r="G35" s="49">
        <f t="shared" si="5"/>
        <v>300</v>
      </c>
      <c r="H35" s="48">
        <v>300</v>
      </c>
      <c r="I35" s="48">
        <v>300</v>
      </c>
      <c r="J35" s="48">
        <v>300</v>
      </c>
    </row>
    <row r="36" spans="3:10" x14ac:dyDescent="0.25">
      <c r="C36" s="139" t="s">
        <v>13</v>
      </c>
      <c r="D36" s="139"/>
      <c r="E36" s="139"/>
      <c r="F36" s="139"/>
      <c r="G36" s="45">
        <f t="shared" si="5"/>
        <v>375</v>
      </c>
      <c r="H36" s="48">
        <v>400</v>
      </c>
      <c r="I36" s="48">
        <v>350</v>
      </c>
      <c r="J36" s="48">
        <v>375</v>
      </c>
    </row>
    <row r="37" spans="3:10" x14ac:dyDescent="0.25">
      <c r="C37" s="139" t="s">
        <v>14</v>
      </c>
      <c r="D37" s="139"/>
      <c r="E37" s="139"/>
      <c r="F37" s="139"/>
      <c r="G37" s="47">
        <f t="shared" si="5"/>
        <v>100</v>
      </c>
      <c r="H37" s="48">
        <v>100</v>
      </c>
      <c r="I37" s="48">
        <v>100</v>
      </c>
      <c r="J37" s="48">
        <v>100</v>
      </c>
    </row>
    <row r="38" spans="3:10" ht="15.75" thickBot="1" x14ac:dyDescent="0.3">
      <c r="C38" s="139" t="s">
        <v>16</v>
      </c>
      <c r="D38" s="139"/>
      <c r="E38" s="139"/>
      <c r="F38" s="139"/>
      <c r="G38" s="50">
        <f t="shared" si="5"/>
        <v>50</v>
      </c>
      <c r="H38" s="51">
        <v>80</v>
      </c>
      <c r="I38" s="51">
        <v>30</v>
      </c>
      <c r="J38" s="51">
        <v>40</v>
      </c>
    </row>
    <row r="39" spans="3:10" x14ac:dyDescent="0.25">
      <c r="C39" s="142" t="s">
        <v>15</v>
      </c>
      <c r="D39" s="142"/>
      <c r="E39" s="142"/>
      <c r="F39" s="142"/>
      <c r="G39" s="52">
        <f>SUM(G33:G38)</f>
        <v>1125</v>
      </c>
      <c r="H39" s="53">
        <f>SUM(H33:H38)</f>
        <v>1180</v>
      </c>
      <c r="I39" s="53">
        <f>SUM(I33:I38)</f>
        <v>1080</v>
      </c>
      <c r="J39" s="53">
        <f>SUM(J33:J38)</f>
        <v>1115</v>
      </c>
    </row>
    <row r="40" spans="3:10" ht="3.75" customHeight="1" x14ac:dyDescent="0.25">
      <c r="C40" s="11"/>
      <c r="D40" s="11"/>
      <c r="E40" s="11"/>
      <c r="F40" s="11"/>
      <c r="G40" s="54"/>
      <c r="H40" s="54"/>
      <c r="I40" s="54"/>
      <c r="J40" s="54"/>
    </row>
    <row r="41" spans="3:10" ht="15" customHeight="1" x14ac:dyDescent="0.25">
      <c r="C41" s="143" t="s">
        <v>0</v>
      </c>
      <c r="D41" s="143"/>
      <c r="E41" s="143"/>
      <c r="F41" s="143"/>
      <c r="G41" s="7"/>
      <c r="H41" s="7"/>
      <c r="I41" s="7"/>
      <c r="J41" s="7"/>
    </row>
    <row r="42" spans="3:10" x14ac:dyDescent="0.25">
      <c r="C42" s="139" t="s">
        <v>29</v>
      </c>
      <c r="D42" s="139"/>
      <c r="E42" s="139"/>
      <c r="F42" s="139"/>
      <c r="G42" s="43">
        <f t="shared" ref="G42:G46" si="6">AVERAGE(H42:J42)</f>
        <v>130</v>
      </c>
      <c r="H42" s="44">
        <v>130</v>
      </c>
      <c r="I42" s="44">
        <v>130</v>
      </c>
      <c r="J42" s="44">
        <v>130</v>
      </c>
    </row>
    <row r="43" spans="3:10" x14ac:dyDescent="0.25">
      <c r="C43" s="139" t="s">
        <v>30</v>
      </c>
      <c r="D43" s="139"/>
      <c r="E43" s="139"/>
      <c r="F43" s="139"/>
      <c r="G43" s="124">
        <f t="shared" si="6"/>
        <v>70</v>
      </c>
      <c r="H43" s="46">
        <v>70</v>
      </c>
      <c r="I43" s="46">
        <v>70</v>
      </c>
      <c r="J43" s="46">
        <v>70</v>
      </c>
    </row>
    <row r="44" spans="3:10" x14ac:dyDescent="0.25">
      <c r="C44" s="139" t="s">
        <v>31</v>
      </c>
      <c r="D44" s="139"/>
      <c r="E44" s="139"/>
      <c r="F44" s="139"/>
      <c r="G44" s="45">
        <f t="shared" si="6"/>
        <v>80</v>
      </c>
      <c r="H44" s="48">
        <v>80</v>
      </c>
      <c r="I44" s="48">
        <v>80</v>
      </c>
      <c r="J44" s="48">
        <v>80</v>
      </c>
    </row>
    <row r="45" spans="3:10" x14ac:dyDescent="0.25">
      <c r="C45" s="139" t="s">
        <v>32</v>
      </c>
      <c r="D45" s="139"/>
      <c r="E45" s="139"/>
      <c r="F45" s="139"/>
      <c r="G45" s="47">
        <f t="shared" si="6"/>
        <v>200</v>
      </c>
      <c r="H45" s="48">
        <v>200</v>
      </c>
      <c r="I45" s="48">
        <v>200</v>
      </c>
      <c r="J45" s="48">
        <v>200</v>
      </c>
    </row>
    <row r="46" spans="3:10" ht="15.75" thickBot="1" x14ac:dyDescent="0.3">
      <c r="C46" s="139" t="s">
        <v>33</v>
      </c>
      <c r="D46" s="139"/>
      <c r="E46" s="139"/>
      <c r="F46" s="139"/>
      <c r="G46" s="50">
        <f t="shared" si="6"/>
        <v>86.666666666666671</v>
      </c>
      <c r="H46" s="51">
        <v>90</v>
      </c>
      <c r="I46" s="51">
        <v>70</v>
      </c>
      <c r="J46" s="51">
        <v>100</v>
      </c>
    </row>
    <row r="47" spans="3:10" x14ac:dyDescent="0.25">
      <c r="C47" s="142" t="s">
        <v>34</v>
      </c>
      <c r="D47" s="142"/>
      <c r="E47" s="142"/>
      <c r="F47" s="142"/>
      <c r="G47" s="52">
        <f>SUM(G42:G46)</f>
        <v>566.66666666666663</v>
      </c>
      <c r="H47" s="53">
        <f>SUM(H42:H46)</f>
        <v>570</v>
      </c>
      <c r="I47" s="53">
        <f>SUM(I42:I46)</f>
        <v>550</v>
      </c>
      <c r="J47" s="53">
        <f>SUM(J42:J46)</f>
        <v>580</v>
      </c>
    </row>
    <row r="48" spans="3:10" ht="3.75" customHeight="1" x14ac:dyDescent="0.25">
      <c r="C48" s="11"/>
      <c r="D48" s="11"/>
      <c r="E48" s="11"/>
      <c r="F48" s="11"/>
      <c r="G48" s="54"/>
      <c r="H48" s="54"/>
      <c r="I48" s="54"/>
      <c r="J48" s="54"/>
    </row>
    <row r="49" spans="3:10" ht="3.75" customHeight="1" x14ac:dyDescent="0.25">
      <c r="C49" s="12"/>
      <c r="D49" s="12"/>
      <c r="E49" s="12"/>
      <c r="F49" s="12"/>
      <c r="G49" s="57"/>
      <c r="H49" s="57"/>
      <c r="I49" s="57"/>
      <c r="J49" s="57"/>
    </row>
    <row r="50" spans="3:10" ht="15" customHeight="1" x14ac:dyDescent="0.25">
      <c r="C50" s="140" t="s">
        <v>42</v>
      </c>
      <c r="D50" s="140"/>
      <c r="E50" s="140"/>
      <c r="F50" s="140"/>
      <c r="G50" s="58">
        <f>G13+G19+G24+G30+G39+G47</f>
        <v>6500</v>
      </c>
      <c r="H50" s="59">
        <f>H13+H19+H24+H30+H39+H47</f>
        <v>6600</v>
      </c>
      <c r="I50" s="59">
        <f>I13+I19+I24+I30+I39+I47</f>
        <v>6385</v>
      </c>
      <c r="J50" s="59">
        <f>J13+J19+J24+J30+J39+J47</f>
        <v>6515</v>
      </c>
    </row>
  </sheetData>
  <mergeCells count="42">
    <mergeCell ref="C37:F37"/>
    <mergeCell ref="C38:F38"/>
    <mergeCell ref="C39:F39"/>
    <mergeCell ref="C41:F41"/>
    <mergeCell ref="C33:F33"/>
    <mergeCell ref="C50:F50"/>
    <mergeCell ref="C43:F43"/>
    <mergeCell ref="C44:F44"/>
    <mergeCell ref="C45:F45"/>
    <mergeCell ref="C46:F46"/>
    <mergeCell ref="C47:F47"/>
    <mergeCell ref="C42:F42"/>
    <mergeCell ref="C34:F34"/>
    <mergeCell ref="C35:F35"/>
    <mergeCell ref="C36:F36"/>
    <mergeCell ref="C15:F15"/>
    <mergeCell ref="C21:F21"/>
    <mergeCell ref="C26:F26"/>
    <mergeCell ref="C32:F32"/>
    <mergeCell ref="C18:F18"/>
    <mergeCell ref="C19:F19"/>
    <mergeCell ref="C22:F22"/>
    <mergeCell ref="C23:F23"/>
    <mergeCell ref="C27:F27"/>
    <mergeCell ref="C24:F24"/>
    <mergeCell ref="C28:F28"/>
    <mergeCell ref="C30:F30"/>
    <mergeCell ref="M19:U30"/>
    <mergeCell ref="C29:F29"/>
    <mergeCell ref="C3:F3"/>
    <mergeCell ref="C4:F4"/>
    <mergeCell ref="C10:F10"/>
    <mergeCell ref="C12:F12"/>
    <mergeCell ref="C13:F13"/>
    <mergeCell ref="C16:F16"/>
    <mergeCell ref="C17:F17"/>
    <mergeCell ref="C5:F5"/>
    <mergeCell ref="C6:F6"/>
    <mergeCell ref="C7:F7"/>
    <mergeCell ref="C8:F8"/>
    <mergeCell ref="C9:F9"/>
    <mergeCell ref="C11:F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1033-0106-45B3-B8CB-C9983F2C8025}">
  <dimension ref="C1:W209"/>
  <sheetViews>
    <sheetView showGridLines="0" zoomScaleNormal="100" workbookViewId="0"/>
  </sheetViews>
  <sheetFormatPr defaultRowHeight="15" x14ac:dyDescent="0.25"/>
  <cols>
    <col min="1" max="2" width="0.7109375" customWidth="1"/>
    <col min="7" max="8" width="8.5703125" style="41" customWidth="1"/>
    <col min="9" max="11" width="9.140625" style="41" customWidth="1"/>
    <col min="12" max="13" width="9.140625" style="41"/>
  </cols>
  <sheetData>
    <row r="1" spans="3:23" ht="3.75" customHeight="1" x14ac:dyDescent="0.25"/>
    <row r="2" spans="3:23" ht="3.75" customHeight="1" thickBot="1" x14ac:dyDescent="0.3"/>
    <row r="3" spans="3:23" ht="15" customHeight="1" thickTop="1" x14ac:dyDescent="0.25">
      <c r="C3" s="140" t="s">
        <v>39</v>
      </c>
      <c r="D3" s="140"/>
      <c r="E3" s="140"/>
      <c r="F3" s="140"/>
      <c r="G3" s="42" t="s">
        <v>43</v>
      </c>
      <c r="H3" s="42" t="s">
        <v>44</v>
      </c>
      <c r="I3" s="152" t="s">
        <v>45</v>
      </c>
      <c r="J3" s="152"/>
      <c r="K3" s="152"/>
      <c r="L3" s="152"/>
      <c r="M3" s="152"/>
      <c r="O3" s="130" t="s">
        <v>84</v>
      </c>
      <c r="P3" s="131"/>
      <c r="Q3" s="131"/>
      <c r="R3" s="131"/>
      <c r="S3" s="131"/>
      <c r="T3" s="131"/>
      <c r="U3" s="131"/>
      <c r="V3" s="132"/>
      <c r="W3" s="22"/>
    </row>
    <row r="4" spans="3:23" x14ac:dyDescent="0.25">
      <c r="C4" s="141" t="s">
        <v>2</v>
      </c>
      <c r="D4" s="141"/>
      <c r="E4" s="141"/>
      <c r="F4" s="141"/>
      <c r="G4" s="7" t="s">
        <v>41</v>
      </c>
      <c r="H4" s="7" t="s">
        <v>41</v>
      </c>
      <c r="I4" s="8"/>
      <c r="J4" s="8"/>
      <c r="K4" s="8"/>
      <c r="L4" s="8"/>
      <c r="M4" s="8"/>
      <c r="O4" s="133"/>
      <c r="P4" s="134"/>
      <c r="Q4" s="134"/>
      <c r="R4" s="134"/>
      <c r="S4" s="134"/>
      <c r="T4" s="134"/>
      <c r="U4" s="134"/>
      <c r="V4" s="135"/>
      <c r="W4" s="22"/>
    </row>
    <row r="5" spans="3:23" x14ac:dyDescent="0.25">
      <c r="C5" s="139" t="s">
        <v>3</v>
      </c>
      <c r="D5" s="139"/>
      <c r="E5" s="139"/>
      <c r="F5" s="139"/>
      <c r="G5" s="43">
        <f>'Gastos Atuais'!G5</f>
        <v>1200</v>
      </c>
      <c r="H5" s="65">
        <v>800</v>
      </c>
      <c r="I5" s="17" t="s">
        <v>46</v>
      </c>
      <c r="J5" s="66"/>
      <c r="K5" s="66"/>
      <c r="L5" s="66"/>
      <c r="M5" s="66"/>
      <c r="O5" s="133"/>
      <c r="P5" s="134"/>
      <c r="Q5" s="134"/>
      <c r="R5" s="134"/>
      <c r="S5" s="134"/>
      <c r="T5" s="134"/>
      <c r="U5" s="134"/>
      <c r="V5" s="135"/>
      <c r="W5" s="22"/>
    </row>
    <row r="6" spans="3:23" x14ac:dyDescent="0.25">
      <c r="C6" s="139" t="s">
        <v>4</v>
      </c>
      <c r="D6" s="139"/>
      <c r="E6" s="139"/>
      <c r="F6" s="139"/>
      <c r="G6" s="49">
        <f>'Gastos Atuais'!G6</f>
        <v>350</v>
      </c>
      <c r="H6" s="46">
        <v>350</v>
      </c>
      <c r="I6" s="18" t="s">
        <v>50</v>
      </c>
      <c r="J6" s="67"/>
      <c r="K6" s="67"/>
      <c r="L6" s="67"/>
      <c r="M6" s="67"/>
      <c r="O6" s="133"/>
      <c r="P6" s="134"/>
      <c r="Q6" s="134"/>
      <c r="R6" s="134"/>
      <c r="S6" s="134"/>
      <c r="T6" s="134"/>
      <c r="U6" s="134"/>
      <c r="V6" s="135"/>
      <c r="W6" s="22"/>
    </row>
    <row r="7" spans="3:23" x14ac:dyDescent="0.25">
      <c r="C7" s="139" t="s">
        <v>5</v>
      </c>
      <c r="D7" s="139"/>
      <c r="E7" s="139"/>
      <c r="F7" s="139"/>
      <c r="G7" s="45">
        <f>'Gastos Atuais'!G7</f>
        <v>200</v>
      </c>
      <c r="H7" s="68">
        <v>200</v>
      </c>
      <c r="I7" s="18" t="s">
        <v>50</v>
      </c>
      <c r="J7" s="67"/>
      <c r="K7" s="67"/>
      <c r="L7" s="67"/>
      <c r="M7" s="67"/>
      <c r="O7" s="133"/>
      <c r="P7" s="134"/>
      <c r="Q7" s="134"/>
      <c r="R7" s="134"/>
      <c r="S7" s="134"/>
      <c r="T7" s="134"/>
      <c r="U7" s="134"/>
      <c r="V7" s="135"/>
      <c r="W7" s="22"/>
    </row>
    <row r="8" spans="3:23" x14ac:dyDescent="0.25">
      <c r="C8" s="139" t="s">
        <v>40</v>
      </c>
      <c r="D8" s="139"/>
      <c r="E8" s="139"/>
      <c r="F8" s="139"/>
      <c r="G8" s="47">
        <f>'Gastos Atuais'!G8</f>
        <v>96.666666666666671</v>
      </c>
      <c r="H8" s="69">
        <v>97</v>
      </c>
      <c r="I8" s="18" t="s">
        <v>50</v>
      </c>
      <c r="J8" s="67"/>
      <c r="K8" s="67"/>
      <c r="L8" s="67"/>
      <c r="M8" s="67"/>
      <c r="O8" s="133"/>
      <c r="P8" s="134"/>
      <c r="Q8" s="134"/>
      <c r="R8" s="134"/>
      <c r="S8" s="134"/>
      <c r="T8" s="134"/>
      <c r="U8" s="134"/>
      <c r="V8" s="135"/>
      <c r="W8" s="22"/>
    </row>
    <row r="9" spans="3:23" x14ac:dyDescent="0.25">
      <c r="C9" s="139" t="s">
        <v>6</v>
      </c>
      <c r="D9" s="139"/>
      <c r="E9" s="139"/>
      <c r="F9" s="139"/>
      <c r="G9" s="47">
        <f>'Gastos Atuais'!G9</f>
        <v>128.33333333333334</v>
      </c>
      <c r="H9" s="69">
        <v>100</v>
      </c>
      <c r="I9" s="18" t="s">
        <v>47</v>
      </c>
      <c r="J9" s="67"/>
      <c r="K9" s="67"/>
      <c r="L9" s="67"/>
      <c r="M9" s="67"/>
      <c r="O9" s="133"/>
      <c r="P9" s="134"/>
      <c r="Q9" s="134"/>
      <c r="R9" s="134"/>
      <c r="S9" s="134"/>
      <c r="T9" s="134"/>
      <c r="U9" s="134"/>
      <c r="V9" s="135"/>
      <c r="W9" s="22"/>
    </row>
    <row r="10" spans="3:23" x14ac:dyDescent="0.25">
      <c r="C10" s="139" t="s">
        <v>97</v>
      </c>
      <c r="D10" s="139"/>
      <c r="E10" s="139"/>
      <c r="F10" s="139"/>
      <c r="G10" s="47">
        <f>'Gastos Atuais'!G10</f>
        <v>276.66666666666669</v>
      </c>
      <c r="H10" s="70">
        <v>250</v>
      </c>
      <c r="I10" s="18" t="s">
        <v>48</v>
      </c>
      <c r="J10" s="67"/>
      <c r="K10" s="67"/>
      <c r="L10" s="67"/>
      <c r="M10" s="67"/>
      <c r="O10" s="133"/>
      <c r="P10" s="134"/>
      <c r="Q10" s="134"/>
      <c r="R10" s="134"/>
      <c r="S10" s="134"/>
      <c r="T10" s="134"/>
      <c r="U10" s="134"/>
      <c r="V10" s="135"/>
      <c r="W10" s="22"/>
    </row>
    <row r="11" spans="3:23" x14ac:dyDescent="0.25">
      <c r="C11" s="139" t="s">
        <v>17</v>
      </c>
      <c r="D11" s="139"/>
      <c r="E11" s="139"/>
      <c r="F11" s="139"/>
      <c r="G11" s="49">
        <f>'Gastos Atuais'!G11</f>
        <v>600</v>
      </c>
      <c r="H11" s="68">
        <v>600</v>
      </c>
      <c r="I11" s="18" t="s">
        <v>50</v>
      </c>
      <c r="J11" s="67"/>
      <c r="K11" s="67"/>
      <c r="L11" s="67"/>
      <c r="M11" s="67"/>
      <c r="O11" s="133"/>
      <c r="P11" s="134"/>
      <c r="Q11" s="134"/>
      <c r="R11" s="134"/>
      <c r="S11" s="134"/>
      <c r="T11" s="134"/>
      <c r="U11" s="134"/>
      <c r="V11" s="135"/>
      <c r="W11" s="22"/>
    </row>
    <row r="12" spans="3:23" ht="15.75" thickBot="1" x14ac:dyDescent="0.3">
      <c r="C12" s="139" t="s">
        <v>8</v>
      </c>
      <c r="D12" s="139"/>
      <c r="E12" s="139"/>
      <c r="F12" s="139"/>
      <c r="G12" s="50">
        <f>'Gastos Atuais'!G12</f>
        <v>200</v>
      </c>
      <c r="H12" s="71">
        <v>175</v>
      </c>
      <c r="I12" s="19" t="s">
        <v>49</v>
      </c>
      <c r="J12" s="72"/>
      <c r="K12" s="72"/>
      <c r="L12" s="72"/>
      <c r="M12" s="72"/>
      <c r="O12" s="136"/>
      <c r="P12" s="137"/>
      <c r="Q12" s="137"/>
      <c r="R12" s="137"/>
      <c r="S12" s="137"/>
      <c r="T12" s="137"/>
      <c r="U12" s="137"/>
      <c r="V12" s="138"/>
      <c r="W12" s="22"/>
    </row>
    <row r="13" spans="3:23" x14ac:dyDescent="0.25">
      <c r="C13" s="142" t="s">
        <v>7</v>
      </c>
      <c r="D13" s="142"/>
      <c r="E13" s="142"/>
      <c r="F13" s="142"/>
      <c r="G13" s="52">
        <f>SUM(G5:G12)</f>
        <v>3051.6666666666665</v>
      </c>
      <c r="H13" s="73">
        <f>SUM(H5:H12)</f>
        <v>2572</v>
      </c>
      <c r="I13" s="123"/>
    </row>
    <row r="14" spans="3:23" ht="3.75" customHeight="1" x14ac:dyDescent="0.25">
      <c r="C14" s="9"/>
      <c r="D14" s="9"/>
      <c r="E14" s="9"/>
      <c r="F14" s="10"/>
      <c r="G14" s="54"/>
      <c r="H14" s="54"/>
      <c r="I14" s="54"/>
      <c r="J14" s="54"/>
      <c r="K14" s="54"/>
      <c r="L14" s="54"/>
      <c r="M14" s="54"/>
    </row>
    <row r="15" spans="3:23" x14ac:dyDescent="0.25">
      <c r="C15" s="143" t="s">
        <v>18</v>
      </c>
      <c r="D15" s="143"/>
      <c r="E15" s="143"/>
      <c r="F15" s="143"/>
      <c r="G15" s="8"/>
      <c r="H15" s="8"/>
      <c r="I15" s="74"/>
      <c r="J15" s="74"/>
      <c r="K15" s="74"/>
      <c r="L15" s="74"/>
      <c r="M15" s="74"/>
    </row>
    <row r="16" spans="3:23" x14ac:dyDescent="0.25">
      <c r="C16" s="139" t="s">
        <v>19</v>
      </c>
      <c r="D16" s="139"/>
      <c r="E16" s="139"/>
      <c r="F16" s="139"/>
      <c r="G16" s="43">
        <f>'Gastos Atuais'!G16</f>
        <v>500</v>
      </c>
      <c r="H16" s="65">
        <v>400</v>
      </c>
      <c r="I16" s="17" t="s">
        <v>51</v>
      </c>
      <c r="J16" s="66"/>
      <c r="K16" s="66"/>
      <c r="L16" s="66"/>
      <c r="M16" s="66"/>
    </row>
    <row r="17" spans="3:17" ht="15.75" thickBot="1" x14ac:dyDescent="0.3">
      <c r="C17" s="139" t="s">
        <v>20</v>
      </c>
      <c r="D17" s="139"/>
      <c r="E17" s="139"/>
      <c r="F17" s="139"/>
      <c r="G17" s="45">
        <f>'Gastos Atuais'!G17</f>
        <v>200</v>
      </c>
      <c r="H17" s="75">
        <v>0</v>
      </c>
      <c r="I17" s="18" t="s">
        <v>52</v>
      </c>
      <c r="J17" s="67"/>
      <c r="K17" s="67"/>
      <c r="L17" s="67"/>
      <c r="M17" s="67"/>
    </row>
    <row r="18" spans="3:17" ht="15.75" thickBot="1" x14ac:dyDescent="0.3">
      <c r="C18" s="139" t="s">
        <v>98</v>
      </c>
      <c r="D18" s="139"/>
      <c r="E18" s="139"/>
      <c r="F18" s="139"/>
      <c r="G18" s="55">
        <f>'Gastos Atuais'!G18</f>
        <v>83.333333333333329</v>
      </c>
      <c r="H18" s="76">
        <v>83</v>
      </c>
      <c r="I18" s="19" t="s">
        <v>50</v>
      </c>
      <c r="J18" s="72"/>
      <c r="K18" s="72"/>
      <c r="L18" s="72"/>
      <c r="M18" s="72"/>
      <c r="N18" s="61"/>
      <c r="O18" s="144" t="s">
        <v>77</v>
      </c>
      <c r="P18" s="144"/>
      <c r="Q18" s="145"/>
    </row>
    <row r="19" spans="3:17" x14ac:dyDescent="0.25">
      <c r="C19" s="142" t="s">
        <v>21</v>
      </c>
      <c r="D19" s="142"/>
      <c r="E19" s="142"/>
      <c r="F19" s="142"/>
      <c r="G19" s="52">
        <f>SUM(G16:G18)</f>
        <v>783.33333333333337</v>
      </c>
      <c r="H19" s="73">
        <f>SUM(H16:H18)</f>
        <v>483</v>
      </c>
      <c r="I19" s="123"/>
      <c r="N19" s="61"/>
      <c r="O19" s="146"/>
      <c r="P19" s="146"/>
      <c r="Q19" s="147"/>
    </row>
    <row r="20" spans="3:17" ht="3.75" customHeight="1" x14ac:dyDescent="0.25">
      <c r="C20" s="9"/>
      <c r="D20" s="9"/>
      <c r="E20" s="9"/>
      <c r="F20" s="10"/>
      <c r="G20" s="54"/>
      <c r="H20" s="54"/>
      <c r="I20" s="54"/>
      <c r="J20" s="54"/>
      <c r="K20" s="54"/>
      <c r="L20" s="54"/>
      <c r="M20" s="54"/>
      <c r="N20" s="61"/>
      <c r="O20" s="146"/>
      <c r="P20" s="146"/>
      <c r="Q20" s="147"/>
    </row>
    <row r="21" spans="3:17" x14ac:dyDescent="0.25">
      <c r="C21" s="143" t="s">
        <v>100</v>
      </c>
      <c r="D21" s="143"/>
      <c r="E21" s="143"/>
      <c r="F21" s="143"/>
      <c r="G21" s="7"/>
      <c r="H21" s="7"/>
      <c r="I21" s="74"/>
      <c r="J21" s="74"/>
      <c r="K21" s="74"/>
      <c r="L21" s="74"/>
      <c r="M21" s="74"/>
      <c r="N21" s="61"/>
      <c r="O21" s="62"/>
      <c r="P21" s="126">
        <f>1-H50/G50</f>
        <v>0.23076923076923073</v>
      </c>
      <c r="Q21" s="63"/>
    </row>
    <row r="22" spans="3:17" ht="15.75" thickBot="1" x14ac:dyDescent="0.3">
      <c r="C22" s="139" t="s">
        <v>22</v>
      </c>
      <c r="D22" s="139"/>
      <c r="E22" s="139"/>
      <c r="F22" s="139"/>
      <c r="G22" s="43">
        <f>'Gastos Atuais'!G22</f>
        <v>418.33333333333331</v>
      </c>
      <c r="H22" s="65">
        <v>400</v>
      </c>
      <c r="I22" s="17" t="s">
        <v>53</v>
      </c>
      <c r="J22" s="66"/>
      <c r="K22" s="66"/>
      <c r="L22" s="66"/>
      <c r="M22" s="66"/>
      <c r="N22" s="61"/>
      <c r="O22" s="148" t="s">
        <v>82</v>
      </c>
      <c r="P22" s="149"/>
      <c r="Q22" s="150"/>
    </row>
    <row r="23" spans="3:17" ht="15.75" thickBot="1" x14ac:dyDescent="0.3">
      <c r="C23" s="139" t="s">
        <v>99</v>
      </c>
      <c r="D23" s="139"/>
      <c r="E23" s="139"/>
      <c r="F23" s="139"/>
      <c r="G23" s="55">
        <f>'Gastos Atuais'!G23</f>
        <v>270</v>
      </c>
      <c r="H23" s="76">
        <v>200</v>
      </c>
      <c r="I23" s="19" t="s">
        <v>101</v>
      </c>
      <c r="J23" s="72"/>
      <c r="K23" s="72"/>
      <c r="L23" s="72"/>
      <c r="M23" s="72"/>
    </row>
    <row r="24" spans="3:17" x14ac:dyDescent="0.25">
      <c r="C24" s="142" t="s">
        <v>23</v>
      </c>
      <c r="D24" s="142"/>
      <c r="E24" s="142"/>
      <c r="F24" s="142"/>
      <c r="G24" s="52">
        <f>SUM(G22:G23)</f>
        <v>688.33333333333326</v>
      </c>
      <c r="H24" s="73">
        <f>SUM(H22:H23)</f>
        <v>600</v>
      </c>
      <c r="I24" s="123"/>
    </row>
    <row r="25" spans="3:17" ht="3.75" customHeight="1" x14ac:dyDescent="0.25">
      <c r="C25" s="9"/>
      <c r="D25" s="9"/>
      <c r="E25" s="9"/>
      <c r="F25" s="9"/>
      <c r="G25" s="54"/>
      <c r="H25" s="54"/>
      <c r="I25" s="54"/>
      <c r="J25" s="54"/>
      <c r="K25" s="54"/>
      <c r="L25" s="54"/>
      <c r="M25" s="54"/>
    </row>
    <row r="26" spans="3:17" ht="15" customHeight="1" x14ac:dyDescent="0.25">
      <c r="C26" s="143" t="s">
        <v>24</v>
      </c>
      <c r="D26" s="143"/>
      <c r="E26" s="143"/>
      <c r="F26" s="143"/>
      <c r="G26" s="7"/>
      <c r="H26" s="7"/>
      <c r="I26" s="74"/>
      <c r="J26" s="74"/>
      <c r="K26" s="74"/>
      <c r="L26" s="74"/>
      <c r="M26" s="74"/>
    </row>
    <row r="27" spans="3:17" x14ac:dyDescent="0.25">
      <c r="C27" s="139" t="s">
        <v>25</v>
      </c>
      <c r="D27" s="139"/>
      <c r="E27" s="139"/>
      <c r="F27" s="139"/>
      <c r="G27" s="43">
        <f>'Gastos Atuais'!G27</f>
        <v>0</v>
      </c>
      <c r="H27" s="65">
        <v>0</v>
      </c>
      <c r="I27" s="17" t="s">
        <v>50</v>
      </c>
      <c r="J27" s="66"/>
      <c r="K27" s="66"/>
      <c r="L27" s="66"/>
      <c r="M27" s="66"/>
    </row>
    <row r="28" spans="3:17" x14ac:dyDescent="0.25">
      <c r="C28" s="139" t="s">
        <v>26</v>
      </c>
      <c r="D28" s="139"/>
      <c r="E28" s="139"/>
      <c r="F28" s="139"/>
      <c r="G28" s="45">
        <f>'Gastos Atuais'!G28</f>
        <v>200</v>
      </c>
      <c r="H28" s="75">
        <v>200</v>
      </c>
      <c r="I28" s="18" t="s">
        <v>50</v>
      </c>
      <c r="J28" s="67"/>
      <c r="K28" s="67"/>
      <c r="L28" s="67"/>
      <c r="M28" s="67"/>
    </row>
    <row r="29" spans="3:17" ht="15.75" thickBot="1" x14ac:dyDescent="0.3">
      <c r="C29" s="139" t="s">
        <v>27</v>
      </c>
      <c r="D29" s="139"/>
      <c r="E29" s="139"/>
      <c r="F29" s="139"/>
      <c r="G29" s="55">
        <f>'Gastos Atuais'!G29</f>
        <v>85</v>
      </c>
      <c r="H29" s="76">
        <v>85</v>
      </c>
      <c r="I29" s="19" t="s">
        <v>50</v>
      </c>
      <c r="J29" s="72"/>
      <c r="K29" s="72"/>
      <c r="L29" s="72"/>
      <c r="M29" s="72"/>
    </row>
    <row r="30" spans="3:17" x14ac:dyDescent="0.25">
      <c r="C30" s="142" t="s">
        <v>28</v>
      </c>
      <c r="D30" s="142"/>
      <c r="E30" s="142"/>
      <c r="F30" s="142"/>
      <c r="G30" s="52">
        <f>SUM(G27:G29)</f>
        <v>285</v>
      </c>
      <c r="H30" s="73">
        <f>SUM(H27:H29)</f>
        <v>285</v>
      </c>
    </row>
    <row r="31" spans="3:17" ht="3.75" customHeight="1" x14ac:dyDescent="0.25">
      <c r="C31" s="9"/>
      <c r="D31" s="9"/>
      <c r="E31" s="9"/>
      <c r="F31" s="10"/>
      <c r="G31" s="54"/>
      <c r="H31" s="54"/>
      <c r="I31" s="54"/>
      <c r="J31" s="54"/>
      <c r="K31" s="54"/>
      <c r="L31" s="54"/>
      <c r="M31" s="54"/>
    </row>
    <row r="32" spans="3:17" ht="15" customHeight="1" x14ac:dyDescent="0.25">
      <c r="C32" s="143" t="s">
        <v>9</v>
      </c>
      <c r="D32" s="143"/>
      <c r="E32" s="143"/>
      <c r="F32" s="143"/>
      <c r="G32" s="7"/>
      <c r="H32" s="7"/>
      <c r="I32" s="74"/>
      <c r="J32" s="74"/>
      <c r="K32" s="74"/>
      <c r="L32" s="74"/>
      <c r="M32" s="74"/>
    </row>
    <row r="33" spans="3:13" x14ac:dyDescent="0.25">
      <c r="C33" s="139" t="s">
        <v>10</v>
      </c>
      <c r="D33" s="139"/>
      <c r="E33" s="139"/>
      <c r="F33" s="139"/>
      <c r="G33" s="43">
        <f>'Gastos Atuais'!G33</f>
        <v>0</v>
      </c>
      <c r="H33" s="65">
        <v>0</v>
      </c>
      <c r="I33" s="17" t="s">
        <v>50</v>
      </c>
      <c r="J33" s="66"/>
      <c r="K33" s="66"/>
      <c r="L33" s="66"/>
      <c r="M33" s="66"/>
    </row>
    <row r="34" spans="3:13" x14ac:dyDescent="0.25">
      <c r="C34" s="139" t="s">
        <v>11</v>
      </c>
      <c r="D34" s="139"/>
      <c r="E34" s="139"/>
      <c r="F34" s="139"/>
      <c r="G34" s="45">
        <f>'Gastos Atuais'!G34</f>
        <v>300</v>
      </c>
      <c r="H34" s="75">
        <v>150</v>
      </c>
      <c r="I34" s="18" t="s">
        <v>54</v>
      </c>
      <c r="J34" s="67"/>
      <c r="K34" s="67"/>
      <c r="L34" s="67"/>
      <c r="M34" s="67"/>
    </row>
    <row r="35" spans="3:13" x14ac:dyDescent="0.25">
      <c r="C35" s="139" t="s">
        <v>12</v>
      </c>
      <c r="D35" s="139"/>
      <c r="E35" s="139"/>
      <c r="F35" s="139"/>
      <c r="G35" s="49">
        <f>'Gastos Atuais'!G35</f>
        <v>300</v>
      </c>
      <c r="H35" s="77">
        <v>150</v>
      </c>
      <c r="I35" s="18" t="s">
        <v>54</v>
      </c>
      <c r="J35" s="67"/>
      <c r="K35" s="67"/>
      <c r="L35" s="67"/>
      <c r="M35" s="67"/>
    </row>
    <row r="36" spans="3:13" x14ac:dyDescent="0.25">
      <c r="C36" s="139" t="s">
        <v>13</v>
      </c>
      <c r="D36" s="139"/>
      <c r="E36" s="139"/>
      <c r="F36" s="139"/>
      <c r="G36" s="45">
        <f>'Gastos Atuais'!G36</f>
        <v>375</v>
      </c>
      <c r="H36" s="75">
        <v>300</v>
      </c>
      <c r="I36" s="18" t="s">
        <v>54</v>
      </c>
      <c r="J36" s="67"/>
      <c r="K36" s="67"/>
      <c r="L36" s="67"/>
      <c r="M36" s="67"/>
    </row>
    <row r="37" spans="3:13" x14ac:dyDescent="0.25">
      <c r="C37" s="139" t="s">
        <v>14</v>
      </c>
      <c r="D37" s="139"/>
      <c r="E37" s="139"/>
      <c r="F37" s="139"/>
      <c r="G37" s="47">
        <f>'Gastos Atuais'!G37</f>
        <v>100</v>
      </c>
      <c r="H37" s="78">
        <v>60</v>
      </c>
      <c r="I37" s="18" t="s">
        <v>54</v>
      </c>
      <c r="J37" s="67"/>
      <c r="K37" s="67"/>
      <c r="L37" s="67"/>
      <c r="M37" s="67"/>
    </row>
    <row r="38" spans="3:13" ht="15.75" thickBot="1" x14ac:dyDescent="0.3">
      <c r="C38" s="139" t="s">
        <v>16</v>
      </c>
      <c r="D38" s="139"/>
      <c r="E38" s="139"/>
      <c r="F38" s="139"/>
      <c r="G38" s="50">
        <f>'Gastos Atuais'!G38</f>
        <v>50</v>
      </c>
      <c r="H38" s="79">
        <v>50</v>
      </c>
      <c r="I38" s="20" t="s">
        <v>50</v>
      </c>
      <c r="J38" s="72"/>
      <c r="K38" s="72"/>
      <c r="L38" s="72"/>
      <c r="M38" s="72"/>
    </row>
    <row r="39" spans="3:13" x14ac:dyDescent="0.25">
      <c r="C39" s="142" t="s">
        <v>15</v>
      </c>
      <c r="D39" s="142"/>
      <c r="E39" s="142"/>
      <c r="F39" s="142"/>
      <c r="G39" s="52">
        <f>SUM(G33:G38)</f>
        <v>1125</v>
      </c>
      <c r="H39" s="73">
        <f>SUM(H33:H38)</f>
        <v>710</v>
      </c>
      <c r="I39" s="123"/>
    </row>
    <row r="40" spans="3:13" ht="3.75" customHeight="1" x14ac:dyDescent="0.25">
      <c r="C40" s="11"/>
      <c r="D40" s="11"/>
      <c r="E40" s="11"/>
      <c r="F40" s="11"/>
      <c r="G40" s="54"/>
      <c r="H40" s="54"/>
      <c r="I40" s="54"/>
      <c r="J40" s="54"/>
      <c r="K40" s="54"/>
      <c r="L40" s="54"/>
      <c r="M40" s="54"/>
    </row>
    <row r="41" spans="3:13" ht="15" customHeight="1" x14ac:dyDescent="0.25">
      <c r="C41" s="143" t="s">
        <v>0</v>
      </c>
      <c r="D41" s="143"/>
      <c r="E41" s="143"/>
      <c r="F41" s="143"/>
      <c r="G41" s="7"/>
      <c r="H41" s="7"/>
      <c r="I41" s="74"/>
      <c r="J41" s="74"/>
      <c r="K41" s="74"/>
      <c r="L41" s="74"/>
      <c r="M41" s="74"/>
    </row>
    <row r="42" spans="3:13" x14ac:dyDescent="0.25">
      <c r="C42" s="139" t="s">
        <v>29</v>
      </c>
      <c r="D42" s="139"/>
      <c r="E42" s="139"/>
      <c r="F42" s="139"/>
      <c r="G42" s="43">
        <f>'Gastos Atuais'!G42</f>
        <v>130</v>
      </c>
      <c r="H42" s="65">
        <v>60</v>
      </c>
      <c r="I42" s="17" t="s">
        <v>55</v>
      </c>
      <c r="J42" s="66"/>
      <c r="K42" s="66"/>
      <c r="L42" s="66"/>
      <c r="M42" s="66"/>
    </row>
    <row r="43" spans="3:13" x14ac:dyDescent="0.25">
      <c r="C43" s="139" t="s">
        <v>30</v>
      </c>
      <c r="D43" s="139"/>
      <c r="E43" s="139"/>
      <c r="F43" s="139"/>
      <c r="G43" s="49">
        <f>'Gastos Atuais'!G43</f>
        <v>70</v>
      </c>
      <c r="H43" s="75">
        <v>20</v>
      </c>
      <c r="I43" s="18" t="s">
        <v>56</v>
      </c>
      <c r="J43" s="67"/>
      <c r="K43" s="67"/>
      <c r="L43" s="67"/>
      <c r="M43" s="67"/>
    </row>
    <row r="44" spans="3:13" x14ac:dyDescent="0.25">
      <c r="C44" s="139" t="s">
        <v>31</v>
      </c>
      <c r="D44" s="139"/>
      <c r="E44" s="139"/>
      <c r="F44" s="139"/>
      <c r="G44" s="49">
        <f>'Gastos Atuais'!G44</f>
        <v>80</v>
      </c>
      <c r="H44" s="125">
        <v>50</v>
      </c>
      <c r="I44" s="17" t="s">
        <v>102</v>
      </c>
      <c r="J44" s="67"/>
      <c r="K44" s="67"/>
      <c r="L44" s="67"/>
      <c r="M44" s="67"/>
    </row>
    <row r="45" spans="3:13" x14ac:dyDescent="0.25">
      <c r="C45" s="139" t="s">
        <v>32</v>
      </c>
      <c r="D45" s="139"/>
      <c r="E45" s="139"/>
      <c r="F45" s="139"/>
      <c r="G45" s="45">
        <f>'Gastos Atuais'!G45</f>
        <v>200</v>
      </c>
      <c r="H45" s="78">
        <v>150</v>
      </c>
      <c r="I45" s="18" t="s">
        <v>57</v>
      </c>
      <c r="J45" s="67"/>
      <c r="K45" s="67"/>
      <c r="L45" s="67"/>
      <c r="M45" s="67"/>
    </row>
    <row r="46" spans="3:13" ht="15.75" thickBot="1" x14ac:dyDescent="0.3">
      <c r="C46" s="139" t="s">
        <v>33</v>
      </c>
      <c r="D46" s="139"/>
      <c r="E46" s="139"/>
      <c r="F46" s="139"/>
      <c r="G46" s="50">
        <f>'Gastos Atuais'!G46</f>
        <v>86.666666666666671</v>
      </c>
      <c r="H46" s="79">
        <v>70</v>
      </c>
      <c r="I46" s="19" t="s">
        <v>58</v>
      </c>
      <c r="J46" s="72"/>
      <c r="K46" s="72"/>
      <c r="L46" s="72"/>
      <c r="M46" s="72"/>
    </row>
    <row r="47" spans="3:13" x14ac:dyDescent="0.25">
      <c r="C47" s="142" t="s">
        <v>34</v>
      </c>
      <c r="D47" s="142"/>
      <c r="E47" s="142"/>
      <c r="F47" s="142"/>
      <c r="G47" s="52">
        <f>SUM(G42:G46)</f>
        <v>566.66666666666663</v>
      </c>
      <c r="H47" s="73">
        <f>SUM(H42:H46)</f>
        <v>350</v>
      </c>
      <c r="I47" s="123"/>
    </row>
    <row r="48" spans="3:13" ht="3.75" customHeight="1" x14ac:dyDescent="0.25">
      <c r="C48" s="11"/>
      <c r="D48" s="11"/>
      <c r="E48" s="11"/>
      <c r="F48" s="11"/>
      <c r="G48" s="54"/>
      <c r="H48" s="54"/>
      <c r="I48" s="54"/>
      <c r="J48" s="54"/>
      <c r="K48" s="54"/>
      <c r="L48" s="54"/>
      <c r="M48" s="54"/>
    </row>
    <row r="49" spans="3:13" ht="3.75" customHeight="1" x14ac:dyDescent="0.25">
      <c r="C49" s="12"/>
      <c r="D49" s="12"/>
      <c r="E49" s="12"/>
      <c r="F49" s="12"/>
      <c r="G49" s="57"/>
      <c r="H49" s="57"/>
      <c r="I49" s="57"/>
      <c r="J49" s="57"/>
      <c r="K49" s="57"/>
      <c r="L49" s="57"/>
      <c r="M49" s="57"/>
    </row>
    <row r="50" spans="3:13" ht="15" customHeight="1" x14ac:dyDescent="0.25">
      <c r="C50" s="140" t="s">
        <v>42</v>
      </c>
      <c r="D50" s="140"/>
      <c r="E50" s="140"/>
      <c r="F50" s="140"/>
      <c r="G50" s="58">
        <f>G13+G19+G24+G30+G39+G47</f>
        <v>6500</v>
      </c>
      <c r="H50" s="80">
        <f>H13+H19+H24+H30+H39+H47</f>
        <v>5000</v>
      </c>
    </row>
    <row r="51" spans="3:13" x14ac:dyDescent="0.25">
      <c r="I51" s="60"/>
      <c r="J51" s="60"/>
      <c r="K51" s="60"/>
      <c r="L51" s="60"/>
      <c r="M51" s="60"/>
    </row>
    <row r="52" spans="3:13" x14ac:dyDescent="0.25">
      <c r="I52" s="60"/>
      <c r="J52" s="60"/>
      <c r="K52" s="60"/>
      <c r="L52" s="60"/>
      <c r="M52" s="60"/>
    </row>
    <row r="53" spans="3:13" x14ac:dyDescent="0.25">
      <c r="I53" s="153" t="s">
        <v>59</v>
      </c>
      <c r="J53" s="153"/>
      <c r="K53" s="153"/>
      <c r="L53" s="153"/>
      <c r="M53" s="153"/>
    </row>
    <row r="54" spans="3:13" x14ac:dyDescent="0.25">
      <c r="I54" s="60"/>
      <c r="J54" s="151">
        <f>H50</f>
        <v>5000</v>
      </c>
      <c r="K54" s="151"/>
      <c r="L54" s="151"/>
      <c r="M54" s="60"/>
    </row>
    <row r="55" spans="3:13" ht="15" customHeight="1" x14ac:dyDescent="0.25">
      <c r="I55" s="85"/>
      <c r="J55" s="151"/>
      <c r="K55" s="151"/>
      <c r="L55" s="151"/>
      <c r="M55" s="60"/>
    </row>
    <row r="56" spans="3:13" ht="15" customHeight="1" x14ac:dyDescent="0.25">
      <c r="I56" s="85"/>
      <c r="J56" s="86"/>
      <c r="K56" s="86"/>
      <c r="L56" s="86"/>
      <c r="M56" s="60"/>
    </row>
    <row r="57" spans="3:13" ht="15" customHeight="1" x14ac:dyDescent="0.25">
      <c r="I57" s="81"/>
      <c r="J57" s="82"/>
      <c r="K57" s="82"/>
      <c r="L57" s="82"/>
    </row>
    <row r="58" spans="3:13" ht="15" customHeight="1" x14ac:dyDescent="0.25">
      <c r="I58" s="81"/>
      <c r="J58" s="82"/>
      <c r="K58" s="82"/>
      <c r="L58" s="82"/>
    </row>
    <row r="59" spans="3:13" ht="15" customHeight="1" x14ac:dyDescent="0.25">
      <c r="I59" s="81"/>
      <c r="J59" s="82"/>
      <c r="K59" s="82"/>
      <c r="L59" s="82"/>
    </row>
    <row r="60" spans="3:13" ht="15" customHeight="1" x14ac:dyDescent="0.25">
      <c r="I60" s="81"/>
      <c r="J60" s="82"/>
      <c r="K60" s="82"/>
      <c r="L60" s="82"/>
    </row>
    <row r="61" spans="3:13" ht="15" customHeight="1" x14ac:dyDescent="0.25">
      <c r="I61" s="81"/>
      <c r="J61" s="82"/>
      <c r="K61" s="82"/>
      <c r="L61" s="82"/>
    </row>
    <row r="62" spans="3:13" ht="15" customHeight="1" x14ac:dyDescent="0.25">
      <c r="I62" s="81"/>
      <c r="J62" s="82"/>
      <c r="K62" s="82"/>
      <c r="L62" s="82"/>
    </row>
    <row r="63" spans="3:13" ht="15" customHeight="1" x14ac:dyDescent="0.25">
      <c r="I63" s="81"/>
      <c r="J63" s="82"/>
      <c r="K63" s="82"/>
      <c r="L63" s="82"/>
    </row>
    <row r="64" spans="3:13" ht="15" customHeight="1" x14ac:dyDescent="0.25">
      <c r="I64" s="81"/>
      <c r="J64" s="82"/>
      <c r="K64" s="82"/>
      <c r="L64" s="82"/>
    </row>
    <row r="65" spans="9:12" ht="15" customHeight="1" x14ac:dyDescent="0.25">
      <c r="I65" s="81"/>
      <c r="J65" s="82"/>
      <c r="K65" s="82"/>
      <c r="L65" s="82"/>
    </row>
    <row r="66" spans="9:12" ht="15" customHeight="1" x14ac:dyDescent="0.25">
      <c r="I66" s="81"/>
      <c r="J66" s="82"/>
      <c r="K66" s="82"/>
      <c r="L66" s="82"/>
    </row>
    <row r="67" spans="9:12" ht="15" customHeight="1" x14ac:dyDescent="0.25">
      <c r="I67" s="81"/>
      <c r="J67" s="82"/>
      <c r="K67" s="82"/>
      <c r="L67" s="82"/>
    </row>
    <row r="68" spans="9:12" ht="15" customHeight="1" x14ac:dyDescent="0.25">
      <c r="I68" s="81"/>
      <c r="J68" s="82"/>
      <c r="K68" s="82"/>
      <c r="L68" s="82"/>
    </row>
    <row r="69" spans="9:12" ht="15" customHeight="1" x14ac:dyDescent="0.25">
      <c r="I69" s="81"/>
      <c r="J69" s="82"/>
      <c r="K69" s="82"/>
      <c r="L69" s="82"/>
    </row>
    <row r="70" spans="9:12" ht="15" customHeight="1" x14ac:dyDescent="0.25">
      <c r="I70" s="81"/>
      <c r="J70" s="82"/>
      <c r="K70" s="82"/>
      <c r="L70" s="82"/>
    </row>
    <row r="71" spans="9:12" ht="15" customHeight="1" x14ac:dyDescent="0.25">
      <c r="I71" s="81"/>
      <c r="J71" s="82"/>
      <c r="K71" s="82"/>
      <c r="L71" s="82"/>
    </row>
    <row r="72" spans="9:12" ht="15" customHeight="1" x14ac:dyDescent="0.25">
      <c r="I72" s="81"/>
      <c r="J72" s="82"/>
      <c r="K72" s="82"/>
      <c r="L72" s="82"/>
    </row>
    <row r="73" spans="9:12" ht="15" customHeight="1" x14ac:dyDescent="0.25">
      <c r="I73" s="81"/>
      <c r="J73" s="82"/>
      <c r="K73" s="82"/>
      <c r="L73" s="82"/>
    </row>
    <row r="74" spans="9:12" ht="15" customHeight="1" x14ac:dyDescent="0.25">
      <c r="I74" s="81"/>
      <c r="J74" s="82"/>
      <c r="K74" s="82"/>
      <c r="L74" s="82"/>
    </row>
    <row r="75" spans="9:12" ht="15" customHeight="1" x14ac:dyDescent="0.25">
      <c r="I75" s="81"/>
      <c r="J75" s="82"/>
      <c r="K75" s="82"/>
      <c r="L75" s="82"/>
    </row>
    <row r="76" spans="9:12" ht="15" customHeight="1" x14ac:dyDescent="0.25">
      <c r="I76" s="81"/>
      <c r="J76" s="82"/>
      <c r="K76" s="82"/>
      <c r="L76" s="82"/>
    </row>
    <row r="77" spans="9:12" ht="15" customHeight="1" x14ac:dyDescent="0.25">
      <c r="I77" s="81"/>
      <c r="J77" s="82"/>
      <c r="K77" s="82"/>
      <c r="L77" s="82"/>
    </row>
    <row r="78" spans="9:12" ht="15" customHeight="1" x14ac:dyDescent="0.25">
      <c r="I78" s="81"/>
      <c r="J78" s="82"/>
      <c r="K78" s="82"/>
      <c r="L78" s="82"/>
    </row>
    <row r="79" spans="9:12" ht="15" customHeight="1" x14ac:dyDescent="0.25">
      <c r="I79" s="81"/>
      <c r="J79" s="82"/>
      <c r="K79" s="82"/>
      <c r="L79" s="82"/>
    </row>
    <row r="80" spans="9:12" ht="15" customHeight="1" x14ac:dyDescent="0.25">
      <c r="I80" s="81"/>
      <c r="J80" s="82"/>
      <c r="K80" s="82"/>
      <c r="L80" s="82"/>
    </row>
    <row r="81" spans="9:12" ht="15" customHeight="1" x14ac:dyDescent="0.25">
      <c r="I81" s="81"/>
      <c r="J81" s="82"/>
      <c r="K81" s="82"/>
      <c r="L81" s="82"/>
    </row>
    <row r="82" spans="9:12" ht="15" customHeight="1" x14ac:dyDescent="0.25">
      <c r="I82" s="81"/>
      <c r="J82" s="82"/>
      <c r="K82" s="82"/>
      <c r="L82" s="82"/>
    </row>
    <row r="83" spans="9:12" ht="15" customHeight="1" x14ac:dyDescent="0.25">
      <c r="I83" s="81"/>
      <c r="J83" s="82"/>
      <c r="K83" s="82"/>
      <c r="L83" s="82"/>
    </row>
    <row r="84" spans="9:12" ht="15" customHeight="1" x14ac:dyDescent="0.25">
      <c r="I84" s="81"/>
      <c r="J84" s="82"/>
      <c r="K84" s="82"/>
      <c r="L84" s="82"/>
    </row>
    <row r="85" spans="9:12" ht="15" customHeight="1" x14ac:dyDescent="0.25">
      <c r="I85" s="81"/>
      <c r="J85" s="82"/>
      <c r="K85" s="82"/>
      <c r="L85" s="82"/>
    </row>
    <row r="86" spans="9:12" ht="15" customHeight="1" x14ac:dyDescent="0.25">
      <c r="I86" s="81"/>
      <c r="J86" s="82"/>
      <c r="K86" s="82"/>
      <c r="L86" s="82"/>
    </row>
    <row r="87" spans="9:12" ht="15" customHeight="1" x14ac:dyDescent="0.25">
      <c r="I87" s="81"/>
      <c r="J87" s="82"/>
      <c r="K87" s="82"/>
      <c r="L87" s="82"/>
    </row>
    <row r="88" spans="9:12" ht="15" customHeight="1" x14ac:dyDescent="0.25">
      <c r="I88" s="81"/>
      <c r="J88" s="82"/>
      <c r="K88" s="82"/>
      <c r="L88" s="82"/>
    </row>
    <row r="89" spans="9:12" ht="15" customHeight="1" x14ac:dyDescent="0.25">
      <c r="I89" s="81"/>
      <c r="J89" s="82"/>
      <c r="K89" s="82"/>
      <c r="L89" s="82"/>
    </row>
    <row r="90" spans="9:12" ht="15" customHeight="1" x14ac:dyDescent="0.25">
      <c r="I90" s="81"/>
      <c r="J90" s="82"/>
      <c r="K90" s="82"/>
      <c r="L90" s="82"/>
    </row>
    <row r="91" spans="9:12" ht="15" customHeight="1" x14ac:dyDescent="0.25">
      <c r="I91" s="81"/>
      <c r="J91" s="82"/>
      <c r="K91" s="82"/>
      <c r="L91" s="82"/>
    </row>
    <row r="92" spans="9:12" ht="15" customHeight="1" x14ac:dyDescent="0.25">
      <c r="I92" s="81"/>
      <c r="J92" s="82"/>
      <c r="K92" s="82"/>
      <c r="L92" s="82"/>
    </row>
    <row r="93" spans="9:12" ht="15" customHeight="1" x14ac:dyDescent="0.25">
      <c r="I93" s="81"/>
      <c r="J93" s="82"/>
      <c r="K93" s="82"/>
      <c r="L93" s="82"/>
    </row>
    <row r="94" spans="9:12" ht="15" customHeight="1" x14ac:dyDescent="0.25">
      <c r="I94" s="81"/>
      <c r="J94" s="82"/>
      <c r="K94" s="82"/>
      <c r="L94" s="82"/>
    </row>
    <row r="95" spans="9:12" ht="15" customHeight="1" x14ac:dyDescent="0.25">
      <c r="I95" s="81"/>
      <c r="J95" s="82"/>
      <c r="K95" s="82"/>
      <c r="L95" s="82"/>
    </row>
    <row r="96" spans="9:12" ht="15" customHeight="1" x14ac:dyDescent="0.25">
      <c r="I96" s="81"/>
      <c r="J96" s="82"/>
      <c r="K96" s="82"/>
      <c r="L96" s="82"/>
    </row>
    <row r="97" spans="9:12" ht="15" customHeight="1" x14ac:dyDescent="0.25">
      <c r="I97" s="81"/>
      <c r="J97" s="82"/>
      <c r="K97" s="82"/>
      <c r="L97" s="82"/>
    </row>
    <row r="98" spans="9:12" ht="15" customHeight="1" x14ac:dyDescent="0.25">
      <c r="I98" s="81"/>
      <c r="J98" s="82"/>
      <c r="K98" s="82"/>
      <c r="L98" s="82"/>
    </row>
    <row r="99" spans="9:12" ht="15" customHeight="1" x14ac:dyDescent="0.25">
      <c r="I99" s="81"/>
      <c r="J99" s="82"/>
      <c r="K99" s="82"/>
      <c r="L99" s="82"/>
    </row>
    <row r="100" spans="9:12" ht="15" customHeight="1" x14ac:dyDescent="0.25">
      <c r="I100" s="81"/>
      <c r="J100" s="82"/>
      <c r="K100" s="82"/>
      <c r="L100" s="82"/>
    </row>
    <row r="101" spans="9:12" ht="15" customHeight="1" x14ac:dyDescent="0.25">
      <c r="I101" s="81"/>
      <c r="J101" s="82"/>
      <c r="K101" s="82"/>
      <c r="L101" s="82"/>
    </row>
    <row r="102" spans="9:12" ht="15" customHeight="1" x14ac:dyDescent="0.25">
      <c r="I102" s="81"/>
      <c r="J102" s="82"/>
      <c r="K102" s="82"/>
      <c r="L102" s="82"/>
    </row>
    <row r="103" spans="9:12" ht="15" customHeight="1" x14ac:dyDescent="0.25">
      <c r="I103" s="81"/>
      <c r="J103" s="82"/>
      <c r="K103" s="82"/>
      <c r="L103" s="82"/>
    </row>
    <row r="104" spans="9:12" ht="15" customHeight="1" x14ac:dyDescent="0.25">
      <c r="I104" s="81"/>
      <c r="J104" s="82"/>
      <c r="K104" s="82"/>
      <c r="L104" s="82"/>
    </row>
    <row r="105" spans="9:12" ht="15" customHeight="1" x14ac:dyDescent="0.25">
      <c r="I105" s="81"/>
      <c r="J105" s="82"/>
      <c r="K105" s="82"/>
      <c r="L105" s="82"/>
    </row>
    <row r="106" spans="9:12" ht="15" customHeight="1" x14ac:dyDescent="0.25">
      <c r="I106" s="81"/>
      <c r="J106" s="82"/>
      <c r="K106" s="82"/>
      <c r="L106" s="82"/>
    </row>
    <row r="107" spans="9:12" ht="15" customHeight="1" x14ac:dyDescent="0.25">
      <c r="I107" s="81"/>
      <c r="J107" s="82"/>
      <c r="K107" s="82"/>
      <c r="L107" s="82"/>
    </row>
    <row r="108" spans="9:12" ht="15" customHeight="1" x14ac:dyDescent="0.25">
      <c r="I108" s="81"/>
      <c r="J108" s="82"/>
      <c r="K108" s="82"/>
      <c r="L108" s="82"/>
    </row>
    <row r="109" spans="9:12" ht="15" customHeight="1" x14ac:dyDescent="0.25">
      <c r="I109" s="81"/>
      <c r="J109" s="82"/>
      <c r="K109" s="82"/>
      <c r="L109" s="82"/>
    </row>
    <row r="110" spans="9:12" ht="15" customHeight="1" x14ac:dyDescent="0.25">
      <c r="I110" s="81"/>
      <c r="J110" s="82"/>
      <c r="K110" s="82"/>
      <c r="L110" s="82"/>
    </row>
    <row r="111" spans="9:12" ht="15" customHeight="1" x14ac:dyDescent="0.25">
      <c r="I111" s="81"/>
      <c r="J111" s="82"/>
      <c r="K111" s="82"/>
      <c r="L111" s="82"/>
    </row>
    <row r="112" spans="9:12" ht="15" customHeight="1" x14ac:dyDescent="0.25">
      <c r="I112" s="81"/>
      <c r="J112" s="82"/>
      <c r="K112" s="82"/>
      <c r="L112" s="82"/>
    </row>
    <row r="113" spans="9:12" ht="15" customHeight="1" x14ac:dyDescent="0.25">
      <c r="I113" s="81"/>
      <c r="J113" s="82"/>
      <c r="K113" s="82"/>
      <c r="L113" s="82"/>
    </row>
    <row r="114" spans="9:12" ht="15" customHeight="1" x14ac:dyDescent="0.25">
      <c r="I114" s="81"/>
      <c r="J114" s="82"/>
      <c r="K114" s="82"/>
      <c r="L114" s="82"/>
    </row>
    <row r="115" spans="9:12" ht="15" customHeight="1" x14ac:dyDescent="0.25">
      <c r="I115" s="81"/>
      <c r="J115" s="82"/>
      <c r="K115" s="82"/>
      <c r="L115" s="82"/>
    </row>
    <row r="116" spans="9:12" ht="15" customHeight="1" x14ac:dyDescent="0.25">
      <c r="I116" s="81"/>
      <c r="J116" s="82"/>
      <c r="K116" s="82"/>
      <c r="L116" s="82"/>
    </row>
    <row r="117" spans="9:12" ht="15" customHeight="1" x14ac:dyDescent="0.25">
      <c r="I117" s="81"/>
      <c r="J117" s="82"/>
      <c r="K117" s="82"/>
      <c r="L117" s="82"/>
    </row>
    <row r="118" spans="9:12" ht="15" customHeight="1" x14ac:dyDescent="0.25">
      <c r="I118" s="81"/>
      <c r="J118" s="82"/>
      <c r="K118" s="82"/>
      <c r="L118" s="82"/>
    </row>
    <row r="119" spans="9:12" ht="15" customHeight="1" x14ac:dyDescent="0.25">
      <c r="I119" s="81"/>
      <c r="J119" s="82"/>
      <c r="K119" s="82"/>
      <c r="L119" s="82"/>
    </row>
    <row r="120" spans="9:12" ht="15" customHeight="1" x14ac:dyDescent="0.25">
      <c r="I120" s="81"/>
      <c r="J120" s="82"/>
      <c r="K120" s="82"/>
      <c r="L120" s="82"/>
    </row>
    <row r="121" spans="9:12" ht="15" customHeight="1" x14ac:dyDescent="0.25">
      <c r="I121" s="81"/>
      <c r="J121" s="82"/>
      <c r="K121" s="82"/>
      <c r="L121" s="82"/>
    </row>
    <row r="122" spans="9:12" ht="15" customHeight="1" x14ac:dyDescent="0.25">
      <c r="I122" s="81"/>
      <c r="J122" s="82"/>
      <c r="K122" s="82"/>
      <c r="L122" s="82"/>
    </row>
    <row r="123" spans="9:12" ht="15" customHeight="1" x14ac:dyDescent="0.25">
      <c r="I123" s="81"/>
      <c r="J123" s="82"/>
      <c r="K123" s="82"/>
      <c r="L123" s="82"/>
    </row>
    <row r="124" spans="9:12" ht="15" customHeight="1" x14ac:dyDescent="0.25">
      <c r="I124" s="81"/>
      <c r="J124" s="82"/>
      <c r="K124" s="82"/>
      <c r="L124" s="82"/>
    </row>
    <row r="125" spans="9:12" ht="15" customHeight="1" x14ac:dyDescent="0.25">
      <c r="I125" s="81"/>
      <c r="J125" s="82"/>
      <c r="K125" s="82"/>
      <c r="L125" s="82"/>
    </row>
    <row r="126" spans="9:12" ht="15" customHeight="1" x14ac:dyDescent="0.25">
      <c r="I126" s="81"/>
      <c r="J126" s="82"/>
      <c r="K126" s="82"/>
      <c r="L126" s="82"/>
    </row>
    <row r="127" spans="9:12" ht="15" customHeight="1" x14ac:dyDescent="0.25">
      <c r="I127" s="81"/>
      <c r="J127" s="82"/>
      <c r="K127" s="82"/>
      <c r="L127" s="82"/>
    </row>
    <row r="128" spans="9:12" ht="15" customHeight="1" x14ac:dyDescent="0.25">
      <c r="I128" s="81"/>
      <c r="J128" s="82"/>
      <c r="K128" s="82"/>
      <c r="L128" s="82"/>
    </row>
    <row r="129" spans="9:12" ht="15" customHeight="1" x14ac:dyDescent="0.25">
      <c r="I129" s="81"/>
      <c r="J129" s="82"/>
      <c r="K129" s="82"/>
      <c r="L129" s="82"/>
    </row>
    <row r="130" spans="9:12" ht="15" customHeight="1" x14ac:dyDescent="0.25">
      <c r="I130" s="81"/>
      <c r="J130" s="82"/>
      <c r="K130" s="82"/>
      <c r="L130" s="82"/>
    </row>
    <row r="131" spans="9:12" ht="15" customHeight="1" x14ac:dyDescent="0.25">
      <c r="I131" s="81"/>
      <c r="J131" s="82"/>
      <c r="K131" s="82"/>
      <c r="L131" s="82"/>
    </row>
    <row r="132" spans="9:12" ht="15" customHeight="1" x14ac:dyDescent="0.25">
      <c r="I132" s="81"/>
      <c r="J132" s="82"/>
      <c r="K132" s="82"/>
      <c r="L132" s="82"/>
    </row>
    <row r="133" spans="9:12" ht="15" customHeight="1" x14ac:dyDescent="0.25">
      <c r="I133" s="81"/>
      <c r="J133" s="82"/>
      <c r="K133" s="82"/>
      <c r="L133" s="82"/>
    </row>
    <row r="134" spans="9:12" ht="15" customHeight="1" x14ac:dyDescent="0.25">
      <c r="I134" s="81"/>
      <c r="J134" s="82"/>
      <c r="K134" s="82"/>
      <c r="L134" s="82"/>
    </row>
    <row r="135" spans="9:12" ht="15" customHeight="1" x14ac:dyDescent="0.25">
      <c r="I135" s="81"/>
      <c r="J135" s="82"/>
      <c r="K135" s="82"/>
      <c r="L135" s="82"/>
    </row>
    <row r="136" spans="9:12" ht="15" customHeight="1" x14ac:dyDescent="0.25">
      <c r="I136" s="81"/>
      <c r="J136" s="82"/>
      <c r="K136" s="82"/>
      <c r="L136" s="82"/>
    </row>
    <row r="137" spans="9:12" ht="15" customHeight="1" x14ac:dyDescent="0.25">
      <c r="I137" s="81"/>
      <c r="J137" s="82"/>
      <c r="K137" s="82"/>
      <c r="L137" s="82"/>
    </row>
    <row r="138" spans="9:12" ht="15" customHeight="1" x14ac:dyDescent="0.25">
      <c r="I138" s="81"/>
      <c r="J138" s="82"/>
      <c r="K138" s="82"/>
      <c r="L138" s="82"/>
    </row>
    <row r="139" spans="9:12" ht="15" customHeight="1" x14ac:dyDescent="0.25">
      <c r="I139" s="81"/>
      <c r="J139" s="82"/>
      <c r="K139" s="82"/>
      <c r="L139" s="82"/>
    </row>
    <row r="140" spans="9:12" ht="15" customHeight="1" x14ac:dyDescent="0.25">
      <c r="I140" s="81"/>
      <c r="J140" s="82"/>
      <c r="K140" s="82"/>
      <c r="L140" s="82"/>
    </row>
    <row r="141" spans="9:12" ht="15" customHeight="1" x14ac:dyDescent="0.25">
      <c r="I141" s="81"/>
      <c r="J141" s="82"/>
      <c r="K141" s="82"/>
      <c r="L141" s="82"/>
    </row>
    <row r="142" spans="9:12" ht="15" customHeight="1" x14ac:dyDescent="0.25">
      <c r="I142" s="81"/>
      <c r="J142" s="82"/>
      <c r="K142" s="82"/>
      <c r="L142" s="82"/>
    </row>
    <row r="143" spans="9:12" ht="15" customHeight="1" x14ac:dyDescent="0.25">
      <c r="I143" s="81"/>
      <c r="J143" s="82"/>
      <c r="K143" s="82"/>
      <c r="L143" s="82"/>
    </row>
    <row r="144" spans="9:12" ht="15" customHeight="1" x14ac:dyDescent="0.25">
      <c r="I144" s="81"/>
      <c r="J144" s="82"/>
      <c r="K144" s="82"/>
      <c r="L144" s="82"/>
    </row>
    <row r="145" spans="9:12" ht="15" customHeight="1" x14ac:dyDescent="0.25">
      <c r="I145" s="81"/>
      <c r="J145" s="82"/>
      <c r="K145" s="82"/>
      <c r="L145" s="82"/>
    </row>
    <row r="146" spans="9:12" ht="15" customHeight="1" x14ac:dyDescent="0.25">
      <c r="I146" s="81"/>
      <c r="J146" s="82"/>
      <c r="K146" s="82"/>
      <c r="L146" s="82"/>
    </row>
    <row r="147" spans="9:12" ht="15" customHeight="1" x14ac:dyDescent="0.25">
      <c r="I147" s="81"/>
      <c r="J147" s="82"/>
      <c r="K147" s="82"/>
      <c r="L147" s="82"/>
    </row>
    <row r="148" spans="9:12" ht="15" customHeight="1" x14ac:dyDescent="0.25">
      <c r="I148" s="81"/>
      <c r="J148" s="82"/>
      <c r="K148" s="82"/>
      <c r="L148" s="82"/>
    </row>
    <row r="149" spans="9:12" ht="15" customHeight="1" x14ac:dyDescent="0.25">
      <c r="I149" s="81"/>
      <c r="J149" s="82"/>
      <c r="K149" s="82"/>
      <c r="L149" s="82"/>
    </row>
    <row r="150" spans="9:12" ht="15" customHeight="1" x14ac:dyDescent="0.25">
      <c r="I150" s="81"/>
      <c r="J150" s="82"/>
      <c r="K150" s="82"/>
      <c r="L150" s="82"/>
    </row>
    <row r="151" spans="9:12" ht="15" customHeight="1" x14ac:dyDescent="0.25">
      <c r="I151" s="81"/>
      <c r="J151" s="82"/>
      <c r="K151" s="82"/>
      <c r="L151" s="82"/>
    </row>
    <row r="152" spans="9:12" ht="15" customHeight="1" x14ac:dyDescent="0.25">
      <c r="I152" s="81"/>
      <c r="J152" s="82"/>
      <c r="K152" s="82"/>
      <c r="L152" s="82"/>
    </row>
    <row r="153" spans="9:12" ht="15" customHeight="1" x14ac:dyDescent="0.25">
      <c r="I153" s="81"/>
      <c r="J153" s="82"/>
      <c r="K153" s="82"/>
      <c r="L153" s="82"/>
    </row>
    <row r="154" spans="9:12" ht="15" customHeight="1" x14ac:dyDescent="0.25">
      <c r="I154" s="81"/>
      <c r="J154" s="82"/>
      <c r="K154" s="82"/>
      <c r="L154" s="82"/>
    </row>
    <row r="155" spans="9:12" ht="15" customHeight="1" x14ac:dyDescent="0.25">
      <c r="I155" s="81"/>
      <c r="J155" s="82"/>
      <c r="K155" s="82"/>
      <c r="L155" s="82"/>
    </row>
    <row r="156" spans="9:12" ht="15" customHeight="1" x14ac:dyDescent="0.25">
      <c r="I156" s="81"/>
      <c r="J156" s="82"/>
      <c r="K156" s="82"/>
      <c r="L156" s="82"/>
    </row>
    <row r="157" spans="9:12" ht="15" customHeight="1" x14ac:dyDescent="0.25">
      <c r="I157" s="81"/>
      <c r="J157" s="82"/>
      <c r="K157" s="82"/>
      <c r="L157" s="82"/>
    </row>
    <row r="158" spans="9:12" ht="15" customHeight="1" x14ac:dyDescent="0.25">
      <c r="I158" s="81"/>
      <c r="J158" s="82"/>
      <c r="K158" s="82"/>
      <c r="L158" s="82"/>
    </row>
    <row r="159" spans="9:12" ht="15" customHeight="1" x14ac:dyDescent="0.25">
      <c r="I159" s="81"/>
      <c r="J159" s="82"/>
      <c r="K159" s="82"/>
      <c r="L159" s="82"/>
    </row>
    <row r="160" spans="9:12" ht="15" customHeight="1" x14ac:dyDescent="0.25">
      <c r="I160" s="81"/>
      <c r="J160" s="82"/>
      <c r="K160" s="82"/>
      <c r="L160" s="82"/>
    </row>
    <row r="161" spans="9:12" ht="15" customHeight="1" x14ac:dyDescent="0.25">
      <c r="I161" s="81"/>
      <c r="J161" s="82"/>
      <c r="K161" s="82"/>
      <c r="L161" s="82"/>
    </row>
    <row r="162" spans="9:12" ht="15" customHeight="1" x14ac:dyDescent="0.25">
      <c r="I162" s="81"/>
      <c r="J162" s="82"/>
      <c r="K162" s="82"/>
      <c r="L162" s="82"/>
    </row>
    <row r="163" spans="9:12" ht="15" customHeight="1" x14ac:dyDescent="0.25">
      <c r="I163" s="81"/>
      <c r="J163" s="82"/>
      <c r="K163" s="82"/>
      <c r="L163" s="82"/>
    </row>
    <row r="164" spans="9:12" ht="15" customHeight="1" x14ac:dyDescent="0.25">
      <c r="I164" s="81"/>
      <c r="J164" s="82"/>
      <c r="K164" s="82"/>
      <c r="L164" s="82"/>
    </row>
    <row r="165" spans="9:12" ht="15" customHeight="1" x14ac:dyDescent="0.25">
      <c r="I165" s="81"/>
      <c r="J165" s="82"/>
      <c r="K165" s="82"/>
      <c r="L165" s="82"/>
    </row>
    <row r="166" spans="9:12" ht="15" customHeight="1" x14ac:dyDescent="0.25">
      <c r="I166" s="81"/>
      <c r="J166" s="82"/>
      <c r="K166" s="82"/>
      <c r="L166" s="82"/>
    </row>
    <row r="167" spans="9:12" ht="15" customHeight="1" x14ac:dyDescent="0.25">
      <c r="I167" s="81"/>
      <c r="J167" s="82"/>
      <c r="K167" s="82"/>
      <c r="L167" s="82"/>
    </row>
    <row r="168" spans="9:12" ht="15" customHeight="1" x14ac:dyDescent="0.25">
      <c r="I168" s="81"/>
      <c r="J168" s="82"/>
      <c r="K168" s="82"/>
      <c r="L168" s="82"/>
    </row>
    <row r="169" spans="9:12" ht="15" customHeight="1" x14ac:dyDescent="0.25">
      <c r="I169" s="81"/>
      <c r="J169" s="82"/>
      <c r="K169" s="82"/>
      <c r="L169" s="82"/>
    </row>
    <row r="170" spans="9:12" ht="15" customHeight="1" x14ac:dyDescent="0.25">
      <c r="I170" s="81"/>
      <c r="J170" s="82"/>
      <c r="K170" s="82"/>
      <c r="L170" s="82"/>
    </row>
    <row r="171" spans="9:12" ht="15" customHeight="1" x14ac:dyDescent="0.25">
      <c r="I171" s="81"/>
      <c r="J171" s="82"/>
      <c r="K171" s="82"/>
      <c r="L171" s="82"/>
    </row>
    <row r="172" spans="9:12" ht="15" customHeight="1" x14ac:dyDescent="0.25">
      <c r="I172" s="81"/>
      <c r="J172" s="82"/>
      <c r="K172" s="82"/>
      <c r="L172" s="82"/>
    </row>
    <row r="173" spans="9:12" ht="15" customHeight="1" x14ac:dyDescent="0.25">
      <c r="I173" s="81"/>
      <c r="J173" s="82"/>
      <c r="K173" s="82"/>
      <c r="L173" s="82"/>
    </row>
    <row r="174" spans="9:12" ht="15" customHeight="1" x14ac:dyDescent="0.25">
      <c r="I174" s="81"/>
      <c r="J174" s="82"/>
      <c r="K174" s="82"/>
      <c r="L174" s="82"/>
    </row>
    <row r="175" spans="9:12" ht="15" customHeight="1" x14ac:dyDescent="0.25">
      <c r="I175" s="81"/>
      <c r="J175" s="82"/>
      <c r="K175" s="82"/>
      <c r="L175" s="82"/>
    </row>
    <row r="176" spans="9:12" ht="15" customHeight="1" x14ac:dyDescent="0.25">
      <c r="I176" s="81"/>
      <c r="J176" s="82"/>
      <c r="K176" s="82"/>
      <c r="L176" s="82"/>
    </row>
    <row r="177" spans="9:12" ht="15" customHeight="1" x14ac:dyDescent="0.25">
      <c r="I177" s="81"/>
      <c r="J177" s="82"/>
      <c r="K177" s="82"/>
      <c r="L177" s="82"/>
    </row>
    <row r="178" spans="9:12" ht="15" customHeight="1" x14ac:dyDescent="0.25">
      <c r="I178" s="81"/>
      <c r="J178" s="82"/>
      <c r="K178" s="82"/>
      <c r="L178" s="82"/>
    </row>
    <row r="179" spans="9:12" ht="15" customHeight="1" x14ac:dyDescent="0.25">
      <c r="I179" s="81"/>
      <c r="J179" s="82"/>
      <c r="K179" s="82"/>
      <c r="L179" s="82"/>
    </row>
    <row r="180" spans="9:12" ht="15" customHeight="1" x14ac:dyDescent="0.25">
      <c r="I180" s="81"/>
      <c r="J180" s="82"/>
      <c r="K180" s="82"/>
      <c r="L180" s="82"/>
    </row>
    <row r="181" spans="9:12" ht="15" customHeight="1" x14ac:dyDescent="0.25">
      <c r="I181" s="81"/>
      <c r="J181" s="82"/>
      <c r="K181" s="82"/>
      <c r="L181" s="82"/>
    </row>
    <row r="182" spans="9:12" ht="15" customHeight="1" x14ac:dyDescent="0.25">
      <c r="I182" s="81"/>
      <c r="J182" s="82"/>
      <c r="K182" s="82"/>
      <c r="L182" s="82"/>
    </row>
    <row r="183" spans="9:12" ht="15" customHeight="1" x14ac:dyDescent="0.25">
      <c r="I183" s="81"/>
      <c r="J183" s="82"/>
      <c r="K183" s="82"/>
      <c r="L183" s="82"/>
    </row>
    <row r="184" spans="9:12" ht="15" customHeight="1" x14ac:dyDescent="0.25">
      <c r="I184" s="81"/>
      <c r="J184" s="82"/>
      <c r="K184" s="82"/>
      <c r="L184" s="82"/>
    </row>
    <row r="185" spans="9:12" ht="15" customHeight="1" x14ac:dyDescent="0.25">
      <c r="I185" s="81"/>
      <c r="J185" s="82"/>
      <c r="K185" s="82"/>
      <c r="L185" s="82"/>
    </row>
    <row r="186" spans="9:12" ht="15" customHeight="1" x14ac:dyDescent="0.25">
      <c r="I186" s="81"/>
      <c r="J186" s="82"/>
      <c r="K186" s="82"/>
      <c r="L186" s="82"/>
    </row>
    <row r="187" spans="9:12" ht="15" customHeight="1" x14ac:dyDescent="0.25">
      <c r="I187" s="81"/>
      <c r="J187" s="82"/>
      <c r="K187" s="82"/>
      <c r="L187" s="82"/>
    </row>
    <row r="188" spans="9:12" ht="15" customHeight="1" x14ac:dyDescent="0.25">
      <c r="I188" s="81"/>
      <c r="J188" s="82"/>
      <c r="K188" s="82"/>
      <c r="L188" s="82"/>
    </row>
    <row r="189" spans="9:12" ht="15" customHeight="1" x14ac:dyDescent="0.25">
      <c r="I189" s="81"/>
      <c r="J189" s="82"/>
      <c r="K189" s="82"/>
      <c r="L189" s="82"/>
    </row>
    <row r="190" spans="9:12" ht="15" customHeight="1" x14ac:dyDescent="0.25">
      <c r="I190" s="81"/>
      <c r="J190" s="82"/>
      <c r="K190" s="82"/>
      <c r="L190" s="82"/>
    </row>
    <row r="191" spans="9:12" ht="15" customHeight="1" x14ac:dyDescent="0.25">
      <c r="I191" s="81"/>
      <c r="J191" s="82"/>
      <c r="K191" s="82"/>
      <c r="L191" s="82"/>
    </row>
    <row r="192" spans="9:12" ht="15" customHeight="1" x14ac:dyDescent="0.25">
      <c r="I192" s="81"/>
      <c r="J192" s="82"/>
      <c r="K192" s="82"/>
      <c r="L192" s="82"/>
    </row>
    <row r="193" spans="3:13" ht="15" customHeight="1" x14ac:dyDescent="0.25">
      <c r="I193" s="81"/>
      <c r="J193" s="82"/>
      <c r="K193" s="82"/>
      <c r="L193" s="82"/>
    </row>
    <row r="194" spans="3:13" ht="15" customHeight="1" x14ac:dyDescent="0.25">
      <c r="I194" s="81"/>
      <c r="J194" s="82"/>
      <c r="K194" s="82"/>
      <c r="L194" s="82"/>
    </row>
    <row r="195" spans="3:13" ht="15" customHeight="1" x14ac:dyDescent="0.25">
      <c r="I195" s="81"/>
      <c r="J195" s="82"/>
      <c r="K195" s="82"/>
      <c r="L195" s="82"/>
    </row>
    <row r="196" spans="3:13" ht="15" customHeight="1" x14ac:dyDescent="0.25">
      <c r="I196" s="81"/>
      <c r="J196" s="82"/>
      <c r="K196" s="82"/>
      <c r="L196" s="82"/>
    </row>
    <row r="197" spans="3:13" ht="15" customHeight="1" x14ac:dyDescent="0.25"/>
    <row r="198" spans="3:13" x14ac:dyDescent="0.25">
      <c r="E198" s="64"/>
      <c r="F198" s="64"/>
      <c r="G198" s="83" t="s">
        <v>78</v>
      </c>
      <c r="H198" s="83" t="s">
        <v>79</v>
      </c>
      <c r="I198" s="83" t="s">
        <v>80</v>
      </c>
      <c r="J198" s="83" t="s">
        <v>81</v>
      </c>
    </row>
    <row r="199" spans="3:13" x14ac:dyDescent="0.25">
      <c r="C199" s="112"/>
      <c r="D199" s="112"/>
      <c r="E199" s="113"/>
      <c r="F199" s="114"/>
      <c r="G199" s="115">
        <v>0.05</v>
      </c>
      <c r="H199" s="116">
        <f>(1-H50/G50)*180</f>
        <v>41.538461538461533</v>
      </c>
      <c r="I199" s="116">
        <v>0</v>
      </c>
      <c r="J199" s="116">
        <v>0</v>
      </c>
      <c r="K199" s="117"/>
      <c r="L199" s="117"/>
      <c r="M199" s="117"/>
    </row>
    <row r="200" spans="3:13" x14ac:dyDescent="0.25">
      <c r="C200" s="112"/>
      <c r="D200" s="112"/>
      <c r="E200" s="118"/>
      <c r="F200" s="118"/>
      <c r="G200" s="115">
        <v>0.05</v>
      </c>
      <c r="H200" s="116"/>
      <c r="I200" s="116">
        <f>-COS(RADIANS(H199))</f>
        <v>-0.74851074817110119</v>
      </c>
      <c r="J200" s="116">
        <f>SIN(RADIANS(H199))</f>
        <v>0.66312265824079508</v>
      </c>
      <c r="K200" s="117"/>
      <c r="L200" s="117"/>
      <c r="M200" s="117"/>
    </row>
    <row r="201" spans="3:13" x14ac:dyDescent="0.25">
      <c r="C201" s="112"/>
      <c r="D201" s="112"/>
      <c r="E201" s="118"/>
      <c r="F201" s="118"/>
      <c r="G201" s="115">
        <v>0.05</v>
      </c>
      <c r="H201" s="116"/>
      <c r="I201" s="116"/>
      <c r="J201" s="116"/>
      <c r="K201" s="117"/>
      <c r="L201" s="117"/>
      <c r="M201" s="117"/>
    </row>
    <row r="202" spans="3:13" x14ac:dyDescent="0.25">
      <c r="C202" s="112"/>
      <c r="D202" s="112"/>
      <c r="E202" s="112"/>
      <c r="F202" s="112"/>
      <c r="G202" s="115">
        <v>0.05</v>
      </c>
      <c r="H202" s="119"/>
      <c r="I202" s="119"/>
      <c r="J202" s="119"/>
      <c r="K202" s="117"/>
      <c r="L202" s="117"/>
      <c r="M202" s="117"/>
    </row>
    <row r="203" spans="3:13" x14ac:dyDescent="0.25">
      <c r="C203" s="112"/>
      <c r="D203" s="112"/>
      <c r="E203" s="112"/>
      <c r="F203" s="112"/>
      <c r="G203" s="115">
        <v>0.05</v>
      </c>
      <c r="H203" s="119"/>
      <c r="I203" s="119"/>
      <c r="J203" s="119"/>
      <c r="K203" s="117"/>
      <c r="L203" s="117"/>
      <c r="M203" s="117"/>
    </row>
    <row r="204" spans="3:13" x14ac:dyDescent="0.25">
      <c r="C204" s="112"/>
      <c r="D204" s="112"/>
      <c r="E204" s="112"/>
      <c r="F204" s="112"/>
      <c r="G204" s="115">
        <v>0.05</v>
      </c>
      <c r="H204" s="119"/>
      <c r="I204" s="119"/>
      <c r="J204" s="119"/>
      <c r="K204" s="117"/>
      <c r="L204" s="117"/>
      <c r="M204" s="117"/>
    </row>
    <row r="205" spans="3:13" x14ac:dyDescent="0.25">
      <c r="C205" s="112"/>
      <c r="D205" s="112"/>
      <c r="E205" s="112"/>
      <c r="F205" s="112"/>
      <c r="G205" s="115">
        <v>0.05</v>
      </c>
      <c r="H205" s="119"/>
      <c r="I205" s="119"/>
      <c r="J205" s="119"/>
      <c r="K205" s="117"/>
      <c r="L205" s="117"/>
      <c r="M205" s="117"/>
    </row>
    <row r="206" spans="3:13" x14ac:dyDescent="0.25">
      <c r="C206" s="112"/>
      <c r="D206" s="112"/>
      <c r="E206" s="112"/>
      <c r="F206" s="112"/>
      <c r="G206" s="115">
        <v>0.05</v>
      </c>
      <c r="H206" s="119"/>
      <c r="I206" s="119"/>
      <c r="J206" s="119"/>
      <c r="K206" s="117"/>
      <c r="L206" s="117"/>
      <c r="M206" s="117"/>
    </row>
    <row r="207" spans="3:13" x14ac:dyDescent="0.25">
      <c r="C207" s="112"/>
      <c r="D207" s="112"/>
      <c r="E207" s="112"/>
      <c r="F207" s="112"/>
      <c r="G207" s="115">
        <v>0.05</v>
      </c>
      <c r="H207" s="119"/>
      <c r="I207" s="119"/>
      <c r="J207" s="119"/>
      <c r="K207" s="117"/>
      <c r="L207" s="117"/>
      <c r="M207" s="117"/>
    </row>
    <row r="208" spans="3:13" x14ac:dyDescent="0.25">
      <c r="C208" s="112"/>
      <c r="D208" s="112"/>
      <c r="E208" s="112"/>
      <c r="F208" s="112"/>
      <c r="G208" s="115">
        <v>0.05</v>
      </c>
      <c r="H208" s="119"/>
      <c r="I208" s="119"/>
      <c r="J208" s="119"/>
      <c r="K208" s="117"/>
      <c r="L208" s="117"/>
      <c r="M208" s="117"/>
    </row>
    <row r="209" spans="3:13" x14ac:dyDescent="0.25">
      <c r="C209" s="112"/>
      <c r="D209" s="112"/>
      <c r="E209" s="112"/>
      <c r="F209" s="112"/>
      <c r="G209" s="115">
        <v>0.5</v>
      </c>
      <c r="H209" s="119"/>
      <c r="I209" s="119"/>
      <c r="J209" s="119"/>
      <c r="K209" s="117"/>
      <c r="L209" s="117"/>
      <c r="M209" s="117"/>
    </row>
  </sheetData>
  <mergeCells count="47">
    <mergeCell ref="J54:L55"/>
    <mergeCell ref="C50:F50"/>
    <mergeCell ref="I3:M3"/>
    <mergeCell ref="I53:M53"/>
    <mergeCell ref="C43:F43"/>
    <mergeCell ref="C44:F44"/>
    <mergeCell ref="C45:F45"/>
    <mergeCell ref="C46:F46"/>
    <mergeCell ref="C47:F47"/>
    <mergeCell ref="C36:F36"/>
    <mergeCell ref="C37:F37"/>
    <mergeCell ref="C38:F38"/>
    <mergeCell ref="C39:F39"/>
    <mergeCell ref="C41:F41"/>
    <mergeCell ref="C42:F42"/>
    <mergeCell ref="C35:F35"/>
    <mergeCell ref="C23:F23"/>
    <mergeCell ref="C24:F24"/>
    <mergeCell ref="C26:F26"/>
    <mergeCell ref="C27:F27"/>
    <mergeCell ref="C28:F28"/>
    <mergeCell ref="C29:F29"/>
    <mergeCell ref="C30:F30"/>
    <mergeCell ref="C32:F32"/>
    <mergeCell ref="C33:F33"/>
    <mergeCell ref="C34:F34"/>
    <mergeCell ref="C16:F16"/>
    <mergeCell ref="C17:F17"/>
    <mergeCell ref="C18:F18"/>
    <mergeCell ref="C19:F19"/>
    <mergeCell ref="C21:F21"/>
    <mergeCell ref="O18:Q20"/>
    <mergeCell ref="O22:Q22"/>
    <mergeCell ref="C8:F8"/>
    <mergeCell ref="O3:V12"/>
    <mergeCell ref="C3:F3"/>
    <mergeCell ref="C4:F4"/>
    <mergeCell ref="C5:F5"/>
    <mergeCell ref="C6:F6"/>
    <mergeCell ref="C7:F7"/>
    <mergeCell ref="C22:F22"/>
    <mergeCell ref="C9:F9"/>
    <mergeCell ref="C10:F10"/>
    <mergeCell ref="C11:F11"/>
    <mergeCell ref="C12:F12"/>
    <mergeCell ref="C13:F13"/>
    <mergeCell ref="C15:F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11CDD-89AA-48B3-BC0A-C0F7BA93F4CE}">
  <dimension ref="B1:AF43"/>
  <sheetViews>
    <sheetView showGridLines="0" zoomScaleNormal="100" workbookViewId="0"/>
  </sheetViews>
  <sheetFormatPr defaultRowHeight="15" customHeight="1" x14ac:dyDescent="0.25"/>
  <cols>
    <col min="1" max="1" width="0.7109375" customWidth="1"/>
    <col min="2" max="2" width="9.5703125" bestFit="1" customWidth="1"/>
    <col min="3" max="3" width="9.5703125" customWidth="1"/>
    <col min="6" max="6" width="9.140625" customWidth="1"/>
    <col min="7" max="7" width="14.28515625" bestFit="1" customWidth="1"/>
    <col min="8" max="8" width="5" customWidth="1"/>
    <col min="9" max="9" width="1.7109375" customWidth="1"/>
    <col min="10" max="10" width="5" customWidth="1"/>
    <col min="11" max="21" width="9.42578125" customWidth="1"/>
    <col min="22" max="22" width="1.28515625" customWidth="1"/>
    <col min="23" max="23" width="7.85546875" customWidth="1"/>
    <col min="31" max="32" width="9.140625" style="88"/>
  </cols>
  <sheetData>
    <row r="1" spans="2:32" ht="3.75" customHeight="1" x14ac:dyDescent="0.25"/>
    <row r="2" spans="2:32" ht="15" customHeight="1" x14ac:dyDescent="0.25">
      <c r="B2" s="140" t="s">
        <v>68</v>
      </c>
      <c r="C2" s="140"/>
      <c r="D2" s="140"/>
      <c r="E2" s="140"/>
      <c r="F2" s="140"/>
      <c r="G2" s="21"/>
      <c r="H2" s="111"/>
      <c r="K2" s="158" t="s">
        <v>72</v>
      </c>
      <c r="L2" s="158"/>
      <c r="M2" s="158"/>
      <c r="N2" s="158"/>
      <c r="O2" s="158"/>
      <c r="Q2" s="158" t="s">
        <v>73</v>
      </c>
      <c r="R2" s="158"/>
      <c r="S2" s="158"/>
      <c r="T2" s="158"/>
      <c r="U2" s="158"/>
      <c r="V2" s="110"/>
      <c r="AE2" s="88">
        <v>19</v>
      </c>
      <c r="AF2" s="88">
        <v>1</v>
      </c>
    </row>
    <row r="3" spans="2:32" ht="15" customHeight="1" x14ac:dyDescent="0.25">
      <c r="B3" s="141" t="s">
        <v>61</v>
      </c>
      <c r="C3" s="141"/>
      <c r="D3" s="141"/>
      <c r="E3" s="141"/>
      <c r="F3" s="141"/>
      <c r="G3" s="7" t="s">
        <v>41</v>
      </c>
      <c r="K3" s="102" t="s">
        <v>71</v>
      </c>
      <c r="L3" s="159" t="s">
        <v>86</v>
      </c>
      <c r="M3" s="159"/>
      <c r="N3" s="159" t="s">
        <v>85</v>
      </c>
      <c r="O3" s="159"/>
      <c r="Q3" s="102" t="s">
        <v>75</v>
      </c>
      <c r="R3" s="159" t="s">
        <v>74</v>
      </c>
      <c r="S3" s="159"/>
      <c r="T3" s="159" t="s">
        <v>87</v>
      </c>
      <c r="U3" s="159"/>
      <c r="V3" s="92"/>
      <c r="AF3" s="88">
        <v>2</v>
      </c>
    </row>
    <row r="4" spans="2:32" ht="15" customHeight="1" x14ac:dyDescent="0.25">
      <c r="B4" s="139" t="s">
        <v>62</v>
      </c>
      <c r="C4" s="139"/>
      <c r="D4" s="139"/>
      <c r="E4" s="139"/>
      <c r="F4" s="139"/>
      <c r="G4" s="27">
        <v>8000</v>
      </c>
      <c r="H4" s="28"/>
      <c r="I4" s="28"/>
      <c r="K4" s="103">
        <v>0.01</v>
      </c>
      <c r="L4" s="161">
        <f>$G$12/K4*12</f>
        <v>7800000</v>
      </c>
      <c r="M4" s="161"/>
      <c r="N4" s="162">
        <f>ROUNDUP((NPER(((1+K4)^(1/12)-1),-$G$10,-$G$21,L4,1)/12),0)</f>
        <v>94</v>
      </c>
      <c r="O4" s="162"/>
      <c r="Q4" s="99">
        <v>1000</v>
      </c>
      <c r="R4" s="160">
        <f>FV($F$17,20,(-Q4*12),,0)</f>
        <v>396791.44923466095</v>
      </c>
      <c r="S4" s="160"/>
      <c r="T4" s="161">
        <f>R4*$F$17/12</f>
        <v>1653.2977051444207</v>
      </c>
      <c r="U4" s="161"/>
      <c r="V4" s="93"/>
      <c r="AF4" s="88">
        <v>3</v>
      </c>
    </row>
    <row r="5" spans="2:32" ht="15" customHeight="1" thickBot="1" x14ac:dyDescent="0.3">
      <c r="B5" s="139" t="s">
        <v>63</v>
      </c>
      <c r="C5" s="139"/>
      <c r="D5" s="139"/>
      <c r="E5" s="139"/>
      <c r="F5" s="139"/>
      <c r="G5" s="29">
        <v>1200</v>
      </c>
      <c r="H5" s="28"/>
      <c r="I5" s="28"/>
      <c r="K5" s="104">
        <f>K4+2%</f>
        <v>0.03</v>
      </c>
      <c r="L5" s="154">
        <f t="shared" ref="L5:L8" si="0">$G$12/K5*12</f>
        <v>2600000</v>
      </c>
      <c r="M5" s="154"/>
      <c r="N5" s="155">
        <f t="shared" ref="N5:N8" si="1">ROUNDUP((NPER(((1+K5)^(1/12)-1),-$G$10,-$G$21,L5,1)/12),0)</f>
        <v>32</v>
      </c>
      <c r="O5" s="155"/>
      <c r="Q5" s="100">
        <f>Q4+2000</f>
        <v>3000</v>
      </c>
      <c r="R5" s="154">
        <f>FV($F$17,20,(-Q5*12),,0)</f>
        <v>1190374.3477039828</v>
      </c>
      <c r="S5" s="154"/>
      <c r="T5" s="154">
        <f>R5*$F$17/12</f>
        <v>4959.8931154332622</v>
      </c>
      <c r="U5" s="154"/>
      <c r="V5" s="93"/>
      <c r="AF5" s="88">
        <v>4</v>
      </c>
    </row>
    <row r="6" spans="2:32" ht="15" customHeight="1" x14ac:dyDescent="0.25">
      <c r="B6" s="172" t="s">
        <v>64</v>
      </c>
      <c r="C6" s="172"/>
      <c r="D6" s="172"/>
      <c r="E6" s="172"/>
      <c r="F6" s="172"/>
      <c r="G6" s="26">
        <f>SUM(G4:G5)</f>
        <v>9200</v>
      </c>
      <c r="K6" s="105">
        <f>K5+2%</f>
        <v>0.05</v>
      </c>
      <c r="L6" s="154">
        <f t="shared" si="0"/>
        <v>1560000</v>
      </c>
      <c r="M6" s="154"/>
      <c r="N6" s="156">
        <f t="shared" si="1"/>
        <v>19</v>
      </c>
      <c r="O6" s="156"/>
      <c r="Q6" s="101">
        <f t="shared" ref="Q6:Q8" si="2">Q5+2000</f>
        <v>5000</v>
      </c>
      <c r="R6" s="154">
        <f t="shared" ref="R6:R8" si="3">FV($F$17,20,(-Q6*12),,0)</f>
        <v>1983957.2461733047</v>
      </c>
      <c r="S6" s="154"/>
      <c r="T6" s="154">
        <f t="shared" ref="T6:T8" si="4">R6*$F$17/12</f>
        <v>8266.4885257221031</v>
      </c>
      <c r="U6" s="154"/>
      <c r="V6" s="93"/>
      <c r="AF6" s="88">
        <v>5</v>
      </c>
    </row>
    <row r="7" spans="2:32" ht="15" customHeight="1" x14ac:dyDescent="0.25">
      <c r="B7" s="143" t="s">
        <v>65</v>
      </c>
      <c r="C7" s="143"/>
      <c r="D7" s="143"/>
      <c r="E7" s="143"/>
      <c r="F7" s="143"/>
      <c r="G7" s="8"/>
      <c r="K7" s="105">
        <f>K6+2%</f>
        <v>7.0000000000000007E-2</v>
      </c>
      <c r="L7" s="154">
        <f t="shared" si="0"/>
        <v>1114285.7142857143</v>
      </c>
      <c r="M7" s="154"/>
      <c r="N7" s="157">
        <f t="shared" si="1"/>
        <v>14</v>
      </c>
      <c r="O7" s="157"/>
      <c r="Q7" s="100">
        <f t="shared" si="2"/>
        <v>7000</v>
      </c>
      <c r="R7" s="154">
        <f t="shared" si="3"/>
        <v>2777540.1446426264</v>
      </c>
      <c r="S7" s="154"/>
      <c r="T7" s="154">
        <f t="shared" si="4"/>
        <v>11573.083936010944</v>
      </c>
      <c r="U7" s="154"/>
      <c r="V7" s="93"/>
      <c r="AF7" s="88">
        <v>6</v>
      </c>
    </row>
    <row r="8" spans="2:32" ht="15" customHeight="1" x14ac:dyDescent="0.25">
      <c r="B8" s="139" t="s">
        <v>95</v>
      </c>
      <c r="C8" s="139"/>
      <c r="D8" s="139"/>
      <c r="E8" s="139"/>
      <c r="F8" s="139"/>
      <c r="G8" s="32">
        <f>'Meta FIRE'!H50</f>
        <v>5000</v>
      </c>
      <c r="H8" s="28"/>
      <c r="I8" s="28"/>
      <c r="K8" s="105">
        <f>K7+2%</f>
        <v>9.0000000000000011E-2</v>
      </c>
      <c r="L8" s="154">
        <f t="shared" si="0"/>
        <v>866666.66666666663</v>
      </c>
      <c r="M8" s="154"/>
      <c r="N8" s="155">
        <f t="shared" si="1"/>
        <v>11</v>
      </c>
      <c r="O8" s="155"/>
      <c r="Q8" s="100">
        <f t="shared" si="2"/>
        <v>9000</v>
      </c>
      <c r="R8" s="154">
        <f t="shared" si="3"/>
        <v>3571123.0431119483</v>
      </c>
      <c r="S8" s="154"/>
      <c r="T8" s="154">
        <f t="shared" si="4"/>
        <v>14879.679346299787</v>
      </c>
      <c r="U8" s="154"/>
      <c r="V8" s="93"/>
      <c r="AF8" s="88">
        <v>7</v>
      </c>
    </row>
    <row r="9" spans="2:32" ht="15" customHeight="1" x14ac:dyDescent="0.25">
      <c r="B9" s="120"/>
      <c r="C9" s="120"/>
      <c r="D9" s="121"/>
      <c r="E9" s="121"/>
      <c r="F9" s="122"/>
      <c r="G9" s="15"/>
      <c r="K9" s="37"/>
      <c r="T9" s="38"/>
      <c r="U9" s="35"/>
      <c r="V9" s="35"/>
      <c r="AF9" s="88">
        <v>8</v>
      </c>
    </row>
    <row r="10" spans="2:32" ht="15" customHeight="1" x14ac:dyDescent="0.25">
      <c r="B10" s="140" t="s">
        <v>94</v>
      </c>
      <c r="C10" s="140"/>
      <c r="D10" s="140"/>
      <c r="E10" s="140"/>
      <c r="F10" s="140"/>
      <c r="G10" s="108">
        <f>G6-G8</f>
        <v>4200</v>
      </c>
      <c r="H10" s="98" t="s">
        <v>91</v>
      </c>
      <c r="I10" s="28"/>
      <c r="K10" s="164" t="s">
        <v>88</v>
      </c>
      <c r="L10" s="164"/>
      <c r="M10" s="164"/>
      <c r="N10" s="164"/>
      <c r="O10" s="164"/>
      <c r="P10" s="164"/>
      <c r="Q10" s="106">
        <f>VLOOKUP(AE2,AF2:AF41,1,0)</f>
        <v>19</v>
      </c>
      <c r="S10" s="107" t="s">
        <v>93</v>
      </c>
      <c r="AF10" s="88">
        <v>9</v>
      </c>
    </row>
    <row r="11" spans="2:32" ht="15" customHeight="1" x14ac:dyDescent="0.25">
      <c r="B11" s="6"/>
      <c r="C11" s="6"/>
      <c r="D11" s="6"/>
      <c r="E11" s="6"/>
      <c r="F11" s="6"/>
      <c r="G11" s="33"/>
      <c r="H11" s="28"/>
      <c r="I11" s="28"/>
      <c r="AF11" s="88">
        <v>10</v>
      </c>
    </row>
    <row r="12" spans="2:32" ht="15" customHeight="1" x14ac:dyDescent="0.25">
      <c r="B12" s="171" t="s">
        <v>69</v>
      </c>
      <c r="C12" s="171"/>
      <c r="D12" s="171"/>
      <c r="E12" s="171"/>
      <c r="F12" s="30">
        <v>0.3</v>
      </c>
      <c r="G12" s="109">
        <f>G8*(1+F12)</f>
        <v>6500</v>
      </c>
      <c r="H12" s="28"/>
      <c r="I12" s="28"/>
      <c r="J12" s="167"/>
      <c r="K12" s="168"/>
      <c r="L12" s="165" t="s">
        <v>90</v>
      </c>
      <c r="M12" s="165"/>
      <c r="N12" s="165"/>
      <c r="O12" s="165"/>
      <c r="P12" s="165"/>
      <c r="Q12" s="165"/>
      <c r="R12" s="165"/>
      <c r="S12" s="165"/>
      <c r="T12" s="165"/>
      <c r="U12" s="165"/>
      <c r="V12" s="94"/>
      <c r="W12" s="97" t="s">
        <v>91</v>
      </c>
      <c r="AF12" s="88">
        <v>11</v>
      </c>
    </row>
    <row r="13" spans="2:32" ht="13.5" customHeight="1" x14ac:dyDescent="0.25">
      <c r="B13" s="5"/>
      <c r="C13" s="5"/>
      <c r="D13" s="5"/>
      <c r="E13" s="5"/>
      <c r="F13" s="23"/>
      <c r="G13" s="24"/>
      <c r="J13" s="169"/>
      <c r="K13" s="170"/>
      <c r="L13" s="91">
        <v>300</v>
      </c>
      <c r="M13" s="91">
        <v>600</v>
      </c>
      <c r="N13" s="91">
        <v>900</v>
      </c>
      <c r="O13" s="91">
        <v>1200</v>
      </c>
      <c r="P13" s="91">
        <v>1500</v>
      </c>
      <c r="Q13" s="91">
        <v>1800</v>
      </c>
      <c r="R13" s="91">
        <v>2100</v>
      </c>
      <c r="S13" s="91">
        <v>2400</v>
      </c>
      <c r="T13" s="91">
        <v>2700</v>
      </c>
      <c r="U13" s="91">
        <v>3000</v>
      </c>
      <c r="V13" s="95"/>
      <c r="W13" s="91">
        <f>G10</f>
        <v>4200</v>
      </c>
      <c r="AF13" s="88">
        <v>12</v>
      </c>
    </row>
    <row r="14" spans="2:32" ht="15" customHeight="1" x14ac:dyDescent="0.25">
      <c r="B14" s="5"/>
      <c r="C14" s="5"/>
      <c r="D14" s="5"/>
      <c r="E14" s="5"/>
      <c r="F14" s="23"/>
      <c r="G14" s="24"/>
      <c r="J14" s="166" t="s">
        <v>89</v>
      </c>
      <c r="K14" s="90">
        <v>0.01</v>
      </c>
      <c r="L14" s="89">
        <f>(FV(((1+$K14)^(1/12)-1),($Q$10*12),-L$13,-$G$21,0))*$K14/12</f>
        <v>62.718320847599848</v>
      </c>
      <c r="M14" s="89">
        <f t="shared" ref="M14:U14" si="5">(FV(((1+$K14)^(1/12)-1),($Q$10*12),-M$13,-$G$21,0))*$K14/12</f>
        <v>125.4366416951997</v>
      </c>
      <c r="N14" s="89">
        <f t="shared" si="5"/>
        <v>188.15496254279958</v>
      </c>
      <c r="O14" s="89">
        <f t="shared" si="5"/>
        <v>250.87328339039939</v>
      </c>
      <c r="P14" s="89">
        <f t="shared" si="5"/>
        <v>313.59160423799926</v>
      </c>
      <c r="Q14" s="89">
        <f t="shared" si="5"/>
        <v>376.30992508559916</v>
      </c>
      <c r="R14" s="89">
        <f t="shared" si="5"/>
        <v>439.028245933199</v>
      </c>
      <c r="S14" s="89">
        <f t="shared" si="5"/>
        <v>501.74656678079879</v>
      </c>
      <c r="T14" s="89">
        <f t="shared" si="5"/>
        <v>564.46488762839874</v>
      </c>
      <c r="U14" s="89">
        <f t="shared" si="5"/>
        <v>627.18320847599853</v>
      </c>
      <c r="V14" s="96"/>
      <c r="W14" s="89">
        <f>(FV(((1+$K14)^(1/12)-1),($Q$10*12),-W$13,-$G$21,0))*$K14/12</f>
        <v>878.05649186639801</v>
      </c>
      <c r="AF14" s="88">
        <v>13</v>
      </c>
    </row>
    <row r="15" spans="2:32" ht="15" customHeight="1" x14ac:dyDescent="0.25">
      <c r="B15" s="14"/>
      <c r="C15" s="14"/>
      <c r="D15" s="13"/>
      <c r="E15" s="13"/>
      <c r="F15" s="15"/>
      <c r="G15" s="15"/>
      <c r="J15" s="166"/>
      <c r="K15" s="90">
        <v>0.02</v>
      </c>
      <c r="L15" s="89">
        <f>(FV(((1+$K15)^(1/12)-1),($Q$10*12),-L$13,-$G$21,0))*$K15/12</f>
        <v>138.29509089158799</v>
      </c>
      <c r="M15" s="89">
        <f t="shared" ref="L15:U23" si="6">(FV(((1+$K15)^(1/12)-1),($Q$10*12),-M$13,-$G$21,0))*$K15/12</f>
        <v>276.59018178317598</v>
      </c>
      <c r="N15" s="89">
        <f t="shared" si="6"/>
        <v>414.88527267476394</v>
      </c>
      <c r="O15" s="89">
        <f t="shared" si="6"/>
        <v>553.18036356635196</v>
      </c>
      <c r="P15" s="89">
        <f t="shared" si="6"/>
        <v>691.47545445794003</v>
      </c>
      <c r="Q15" s="89">
        <f t="shared" si="6"/>
        <v>829.77054534952788</v>
      </c>
      <c r="R15" s="89">
        <f t="shared" si="6"/>
        <v>968.06563624111595</v>
      </c>
      <c r="S15" s="89">
        <f t="shared" si="6"/>
        <v>1106.3607271327039</v>
      </c>
      <c r="T15" s="89">
        <f t="shared" si="6"/>
        <v>1244.6558180242919</v>
      </c>
      <c r="U15" s="89">
        <f t="shared" si="6"/>
        <v>1382.9509089158801</v>
      </c>
      <c r="V15" s="96"/>
      <c r="W15" s="89">
        <f t="shared" ref="W15:W23" si="7">(FV(((1+$K15)^(1/12)-1),($Q$10*12),-W$13,-$G$21,0))*$K15/12</f>
        <v>1936.1312724822319</v>
      </c>
      <c r="AF15" s="88">
        <v>14</v>
      </c>
    </row>
    <row r="16" spans="2:32" ht="15" customHeight="1" x14ac:dyDescent="0.25">
      <c r="B16" s="140" t="s">
        <v>66</v>
      </c>
      <c r="C16" s="140"/>
      <c r="D16" s="140"/>
      <c r="E16" s="140"/>
      <c r="F16" s="140"/>
      <c r="G16" s="7"/>
      <c r="J16" s="166"/>
      <c r="K16" s="90">
        <v>0.03</v>
      </c>
      <c r="L16" s="89">
        <f>(FV(((1+$K16)^(1/12)-1),($Q$10*12),-L$13,-$G$21,0))*$K16/12</f>
        <v>229.14344008683108</v>
      </c>
      <c r="M16" s="89">
        <f t="shared" si="6"/>
        <v>458.28688017366215</v>
      </c>
      <c r="N16" s="89">
        <f t="shared" si="6"/>
        <v>687.4303202604932</v>
      </c>
      <c r="O16" s="89">
        <f t="shared" si="6"/>
        <v>916.57376034732431</v>
      </c>
      <c r="P16" s="89">
        <f t="shared" si="6"/>
        <v>1145.7172004341553</v>
      </c>
      <c r="Q16" s="89">
        <f t="shared" si="6"/>
        <v>1374.8606405209864</v>
      </c>
      <c r="R16" s="89">
        <f t="shared" si="6"/>
        <v>1604.0040806078175</v>
      </c>
      <c r="S16" s="89">
        <f t="shared" si="6"/>
        <v>1833.1475206946486</v>
      </c>
      <c r="T16" s="89">
        <f t="shared" si="6"/>
        <v>2062.2909607814795</v>
      </c>
      <c r="U16" s="89">
        <f t="shared" si="6"/>
        <v>2291.4344008683106</v>
      </c>
      <c r="V16" s="96"/>
      <c r="W16" s="89">
        <f t="shared" si="7"/>
        <v>3208.008161215635</v>
      </c>
      <c r="AF16" s="88">
        <v>15</v>
      </c>
    </row>
    <row r="17" spans="2:32" ht="15" customHeight="1" x14ac:dyDescent="0.25">
      <c r="B17" s="139" t="s">
        <v>67</v>
      </c>
      <c r="C17" s="139"/>
      <c r="D17" s="139"/>
      <c r="E17" s="139"/>
      <c r="F17" s="31">
        <v>0.05</v>
      </c>
      <c r="G17" s="34">
        <f>G12/F17*12</f>
        <v>1560000</v>
      </c>
      <c r="H17" s="28"/>
      <c r="I17" s="28"/>
      <c r="J17" s="166"/>
      <c r="K17" s="90">
        <v>0.04</v>
      </c>
      <c r="L17" s="89">
        <f t="shared" si="6"/>
        <v>338.09931443306175</v>
      </c>
      <c r="M17" s="89">
        <f t="shared" si="6"/>
        <v>676.1986288661235</v>
      </c>
      <c r="N17" s="89">
        <f t="shared" si="6"/>
        <v>1014.2979432991852</v>
      </c>
      <c r="O17" s="89">
        <f t="shared" si="6"/>
        <v>1352.397257732247</v>
      </c>
      <c r="P17" s="89">
        <f t="shared" si="6"/>
        <v>1690.4965721653089</v>
      </c>
      <c r="Q17" s="89">
        <f t="shared" si="6"/>
        <v>2028.5958865983705</v>
      </c>
      <c r="R17" s="89">
        <f t="shared" si="6"/>
        <v>2366.6952010314321</v>
      </c>
      <c r="S17" s="89">
        <f t="shared" si="6"/>
        <v>2704.794515464494</v>
      </c>
      <c r="T17" s="89">
        <f t="shared" si="6"/>
        <v>3042.8938298975554</v>
      </c>
      <c r="U17" s="89">
        <f t="shared" si="6"/>
        <v>3380.9931443306177</v>
      </c>
      <c r="V17" s="96"/>
      <c r="W17" s="89">
        <f t="shared" si="7"/>
        <v>4733.3904020628643</v>
      </c>
      <c r="AF17" s="88">
        <v>16</v>
      </c>
    </row>
    <row r="18" spans="2:32" ht="15" customHeight="1" x14ac:dyDescent="0.25">
      <c r="B18" s="14"/>
      <c r="C18" s="14"/>
      <c r="D18" s="13"/>
      <c r="E18" s="13"/>
      <c r="F18" s="15"/>
      <c r="G18" s="15"/>
      <c r="J18" s="166"/>
      <c r="K18" s="90">
        <v>0.05</v>
      </c>
      <c r="L18" s="89">
        <f t="shared" si="6"/>
        <v>468.49036641454148</v>
      </c>
      <c r="M18" s="89">
        <f t="shared" si="6"/>
        <v>936.98073282908297</v>
      </c>
      <c r="N18" s="89">
        <f t="shared" si="6"/>
        <v>1405.4710992436242</v>
      </c>
      <c r="O18" s="89">
        <f t="shared" si="6"/>
        <v>1873.9614656581659</v>
      </c>
      <c r="P18" s="89">
        <f t="shared" si="6"/>
        <v>2342.451832072707</v>
      </c>
      <c r="Q18" s="89">
        <f t="shared" si="6"/>
        <v>2810.9421984872483</v>
      </c>
      <c r="R18" s="89">
        <f t="shared" si="6"/>
        <v>3279.4325649017901</v>
      </c>
      <c r="S18" s="89">
        <f t="shared" si="6"/>
        <v>3747.9229313163319</v>
      </c>
      <c r="T18" s="89">
        <f t="shared" si="6"/>
        <v>4216.4132977308727</v>
      </c>
      <c r="U18" s="89">
        <f t="shared" si="6"/>
        <v>4684.903664145414</v>
      </c>
      <c r="V18" s="96"/>
      <c r="W18" s="89">
        <f t="shared" si="7"/>
        <v>6558.8651298035802</v>
      </c>
      <c r="AF18" s="88">
        <v>17</v>
      </c>
    </row>
    <row r="19" spans="2:32" ht="15" customHeight="1" x14ac:dyDescent="0.25">
      <c r="B19" s="14"/>
      <c r="C19" s="14"/>
      <c r="D19" s="13"/>
      <c r="E19" s="13"/>
      <c r="F19" s="15"/>
      <c r="G19" s="15"/>
      <c r="J19" s="166"/>
      <c r="K19" s="90">
        <v>0.06</v>
      </c>
      <c r="L19" s="89">
        <f t="shared" si="6"/>
        <v>624.21524180248673</v>
      </c>
      <c r="M19" s="89">
        <f t="shared" si="6"/>
        <v>1248.4304836049735</v>
      </c>
      <c r="N19" s="89">
        <f t="shared" si="6"/>
        <v>1872.6457254074603</v>
      </c>
      <c r="O19" s="89">
        <f t="shared" si="6"/>
        <v>2496.8609672099469</v>
      </c>
      <c r="P19" s="89">
        <f t="shared" si="6"/>
        <v>3121.076209012434</v>
      </c>
      <c r="Q19" s="89">
        <f t="shared" si="6"/>
        <v>3745.2914508149206</v>
      </c>
      <c r="R19" s="89">
        <f t="shared" si="6"/>
        <v>4369.5066926174068</v>
      </c>
      <c r="S19" s="89">
        <f t="shared" si="6"/>
        <v>4993.7219344198938</v>
      </c>
      <c r="T19" s="89">
        <f t="shared" si="6"/>
        <v>5617.9371762223809</v>
      </c>
      <c r="U19" s="89">
        <f t="shared" si="6"/>
        <v>6242.152418024868</v>
      </c>
      <c r="V19" s="96"/>
      <c r="W19" s="89">
        <f t="shared" si="7"/>
        <v>8739.0133852348135</v>
      </c>
      <c r="AF19" s="88">
        <v>18</v>
      </c>
    </row>
    <row r="20" spans="2:32" ht="15" customHeight="1" x14ac:dyDescent="0.25">
      <c r="B20" s="120"/>
      <c r="C20" s="120"/>
      <c r="D20" s="121"/>
      <c r="E20" s="121"/>
      <c r="F20" s="122"/>
      <c r="G20" s="7" t="s">
        <v>41</v>
      </c>
      <c r="J20" s="166"/>
      <c r="K20" s="90">
        <v>7.0000000000000007E-2</v>
      </c>
      <c r="L20" s="89">
        <f t="shared" si="6"/>
        <v>809.83470932827595</v>
      </c>
      <c r="M20" s="89">
        <f t="shared" si="6"/>
        <v>1619.6694186565519</v>
      </c>
      <c r="N20" s="89">
        <f t="shared" si="6"/>
        <v>2429.5041279848278</v>
      </c>
      <c r="O20" s="89">
        <f t="shared" si="6"/>
        <v>3239.3388373131038</v>
      </c>
      <c r="P20" s="89">
        <f t="shared" si="6"/>
        <v>4049.1735466413793</v>
      </c>
      <c r="Q20" s="89">
        <f t="shared" si="6"/>
        <v>4859.0082559696557</v>
      </c>
      <c r="R20" s="89">
        <f t="shared" si="6"/>
        <v>5668.8429652979321</v>
      </c>
      <c r="S20" s="89">
        <f t="shared" si="6"/>
        <v>6478.6776746262076</v>
      </c>
      <c r="T20" s="89">
        <f t="shared" si="6"/>
        <v>7288.5123839544831</v>
      </c>
      <c r="U20" s="89">
        <f t="shared" si="6"/>
        <v>8098.3470932827586</v>
      </c>
      <c r="V20" s="96"/>
      <c r="W20" s="89">
        <f t="shared" si="7"/>
        <v>11337.685930595864</v>
      </c>
      <c r="AF20" s="88">
        <v>19</v>
      </c>
    </row>
    <row r="21" spans="2:32" ht="15.75" x14ac:dyDescent="0.25">
      <c r="B21" s="140" t="s">
        <v>96</v>
      </c>
      <c r="C21" s="140"/>
      <c r="D21" s="140"/>
      <c r="E21" s="140"/>
      <c r="F21" s="140"/>
      <c r="G21" s="27">
        <v>0</v>
      </c>
      <c r="J21" s="166"/>
      <c r="K21" s="90">
        <v>0.08</v>
      </c>
      <c r="L21" s="89">
        <f t="shared" si="6"/>
        <v>1030.6762643104712</v>
      </c>
      <c r="M21" s="89">
        <f t="shared" si="6"/>
        <v>2061.3525286209424</v>
      </c>
      <c r="N21" s="89">
        <f t="shared" si="6"/>
        <v>3092.0287929314131</v>
      </c>
      <c r="O21" s="89">
        <f t="shared" si="6"/>
        <v>4122.7050572418848</v>
      </c>
      <c r="P21" s="89">
        <f t="shared" si="6"/>
        <v>5153.381321552356</v>
      </c>
      <c r="Q21" s="89">
        <f t="shared" si="6"/>
        <v>6184.0575858628263</v>
      </c>
      <c r="R21" s="89">
        <f t="shared" si="6"/>
        <v>7214.7338501732984</v>
      </c>
      <c r="S21" s="89">
        <f t="shared" si="6"/>
        <v>8245.4101144837696</v>
      </c>
      <c r="T21" s="89">
        <f t="shared" si="6"/>
        <v>9276.0863787942417</v>
      </c>
      <c r="U21" s="89">
        <f t="shared" si="6"/>
        <v>10306.762643104712</v>
      </c>
      <c r="V21" s="96"/>
      <c r="W21" s="89">
        <f t="shared" si="7"/>
        <v>14429.467700346597</v>
      </c>
      <c r="AF21" s="88">
        <v>20</v>
      </c>
    </row>
    <row r="22" spans="2:32" ht="15" customHeight="1" x14ac:dyDescent="0.25">
      <c r="J22" s="166"/>
      <c r="K22" s="90">
        <v>0.09</v>
      </c>
      <c r="L22" s="89">
        <f t="shared" si="6"/>
        <v>1292.9540433591221</v>
      </c>
      <c r="M22" s="89">
        <f t="shared" si="6"/>
        <v>2585.9080867182442</v>
      </c>
      <c r="N22" s="89">
        <f t="shared" si="6"/>
        <v>3878.8621300773666</v>
      </c>
      <c r="O22" s="89">
        <f t="shared" si="6"/>
        <v>5171.8161734364885</v>
      </c>
      <c r="P22" s="89">
        <f t="shared" si="6"/>
        <v>6464.7702167956113</v>
      </c>
      <c r="Q22" s="89">
        <f t="shared" si="6"/>
        <v>7757.7242601547332</v>
      </c>
      <c r="R22" s="89">
        <f t="shared" si="6"/>
        <v>9050.6783035138542</v>
      </c>
      <c r="S22" s="89">
        <f t="shared" si="6"/>
        <v>10343.632346872977</v>
      </c>
      <c r="T22" s="89">
        <f t="shared" si="6"/>
        <v>11636.5863902321</v>
      </c>
      <c r="U22" s="89">
        <f t="shared" si="6"/>
        <v>12929.540433591223</v>
      </c>
      <c r="V22" s="96"/>
      <c r="W22" s="89">
        <f t="shared" si="7"/>
        <v>18101.356607027708</v>
      </c>
      <c r="AF22" s="88">
        <v>21</v>
      </c>
    </row>
    <row r="23" spans="2:32" ht="15" customHeight="1" x14ac:dyDescent="0.25">
      <c r="B23" s="140" t="s">
        <v>70</v>
      </c>
      <c r="C23" s="140"/>
      <c r="D23" s="140"/>
      <c r="E23" s="140"/>
      <c r="F23" s="163">
        <f>ROUNDUP((NPER(((1+F17)^(1/12)-1),-G10,-G21,G17,1)/12),0)</f>
        <v>19</v>
      </c>
      <c r="G23" s="163"/>
      <c r="J23" s="166"/>
      <c r="K23" s="90">
        <v>0.1</v>
      </c>
      <c r="L23" s="89">
        <f t="shared" si="6"/>
        <v>1603.9061170461471</v>
      </c>
      <c r="M23" s="89">
        <f t="shared" si="6"/>
        <v>3207.8122340922941</v>
      </c>
      <c r="N23" s="89">
        <f t="shared" si="6"/>
        <v>4811.7183511384401</v>
      </c>
      <c r="O23" s="89">
        <f t="shared" si="6"/>
        <v>6415.6244681845883</v>
      </c>
      <c r="P23" s="89">
        <f t="shared" si="6"/>
        <v>8019.5305852307356</v>
      </c>
      <c r="Q23" s="89">
        <f t="shared" si="6"/>
        <v>9623.4367022768802</v>
      </c>
      <c r="R23" s="89">
        <f t="shared" si="6"/>
        <v>11227.342819323028</v>
      </c>
      <c r="S23" s="89">
        <f t="shared" si="6"/>
        <v>12831.248936369177</v>
      </c>
      <c r="T23" s="89">
        <f t="shared" si="6"/>
        <v>14435.155053415323</v>
      </c>
      <c r="U23" s="89">
        <f t="shared" si="6"/>
        <v>16039.061170461471</v>
      </c>
      <c r="V23" s="96"/>
      <c r="W23" s="89">
        <f t="shared" si="7"/>
        <v>22454.685638646057</v>
      </c>
      <c r="AF23" s="88">
        <v>22</v>
      </c>
    </row>
    <row r="24" spans="2:32" ht="15" customHeight="1" x14ac:dyDescent="0.25">
      <c r="B24" s="14"/>
      <c r="C24" s="14"/>
      <c r="D24" s="13"/>
      <c r="E24" s="13"/>
      <c r="F24" s="35"/>
      <c r="G24" s="36"/>
      <c r="AF24" s="88">
        <v>23</v>
      </c>
    </row>
    <row r="25" spans="2:32" ht="15" customHeight="1" x14ac:dyDescent="0.25">
      <c r="B25" s="14"/>
      <c r="C25" s="14"/>
      <c r="D25" s="13"/>
      <c r="E25" s="13"/>
      <c r="F25" s="15"/>
      <c r="G25" s="15"/>
      <c r="L25" s="25"/>
      <c r="AF25" s="88">
        <v>24</v>
      </c>
    </row>
    <row r="26" spans="2:32" ht="15" customHeight="1" x14ac:dyDescent="0.25">
      <c r="F26" s="15"/>
      <c r="G26" s="15"/>
      <c r="AF26" s="88">
        <v>25</v>
      </c>
    </row>
    <row r="27" spans="2:32" ht="15" customHeight="1" x14ac:dyDescent="0.25">
      <c r="AF27" s="88">
        <v>26</v>
      </c>
    </row>
    <row r="28" spans="2:32" ht="15" customHeight="1" x14ac:dyDescent="0.25">
      <c r="AF28" s="88">
        <v>27</v>
      </c>
    </row>
    <row r="29" spans="2:32" ht="15" customHeight="1" x14ac:dyDescent="0.25">
      <c r="AF29" s="88">
        <v>28</v>
      </c>
    </row>
    <row r="30" spans="2:32" ht="15" customHeight="1" x14ac:dyDescent="0.25">
      <c r="AF30" s="88">
        <v>29</v>
      </c>
    </row>
    <row r="31" spans="2:32" ht="15" customHeight="1" x14ac:dyDescent="0.25">
      <c r="AF31" s="88">
        <v>30</v>
      </c>
    </row>
    <row r="32" spans="2:32" ht="15" customHeight="1" x14ac:dyDescent="0.25">
      <c r="AF32" s="88">
        <v>31</v>
      </c>
    </row>
    <row r="33" spans="11:32" ht="15" customHeight="1" x14ac:dyDescent="0.25">
      <c r="K33" s="40"/>
      <c r="L33" s="40"/>
      <c r="M33" s="40"/>
      <c r="N33" s="40"/>
      <c r="AF33" s="88">
        <v>32</v>
      </c>
    </row>
    <row r="34" spans="11:32" ht="15" customHeight="1" x14ac:dyDescent="0.25">
      <c r="K34" s="87"/>
      <c r="AF34" s="88">
        <v>33</v>
      </c>
    </row>
    <row r="35" spans="11:32" ht="15" customHeight="1" x14ac:dyDescent="0.25">
      <c r="K35" s="87"/>
      <c r="AF35" s="88">
        <v>34</v>
      </c>
    </row>
    <row r="36" spans="11:32" ht="15" customHeight="1" x14ac:dyDescent="0.25">
      <c r="K36" s="87"/>
      <c r="AF36" s="88">
        <v>35</v>
      </c>
    </row>
    <row r="37" spans="11:32" ht="15" customHeight="1" x14ac:dyDescent="0.25">
      <c r="K37" s="87"/>
      <c r="AF37" s="88">
        <v>36</v>
      </c>
    </row>
    <row r="38" spans="11:32" ht="15" customHeight="1" x14ac:dyDescent="0.25">
      <c r="K38" s="87"/>
      <c r="AF38" s="88">
        <v>37</v>
      </c>
    </row>
    <row r="39" spans="11:32" ht="15" customHeight="1" x14ac:dyDescent="0.25">
      <c r="K39" s="87"/>
      <c r="AF39" s="88">
        <v>38</v>
      </c>
    </row>
    <row r="40" spans="11:32" ht="15" customHeight="1" x14ac:dyDescent="0.25">
      <c r="K40" s="87"/>
      <c r="AF40" s="88">
        <v>39</v>
      </c>
    </row>
    <row r="41" spans="11:32" ht="15" customHeight="1" x14ac:dyDescent="0.25">
      <c r="K41" s="87"/>
      <c r="AF41" s="88">
        <v>40</v>
      </c>
    </row>
    <row r="42" spans="11:32" ht="15" customHeight="1" x14ac:dyDescent="0.25">
      <c r="K42" s="87"/>
    </row>
    <row r="43" spans="11:32" ht="15" customHeight="1" x14ac:dyDescent="0.25">
      <c r="K43" s="87"/>
    </row>
  </sheetData>
  <mergeCells count="44">
    <mergeCell ref="B8:F8"/>
    <mergeCell ref="B10:F10"/>
    <mergeCell ref="N4:O4"/>
    <mergeCell ref="B23:E23"/>
    <mergeCell ref="F23:G23"/>
    <mergeCell ref="K10:P10"/>
    <mergeCell ref="L12:U12"/>
    <mergeCell ref="J14:J23"/>
    <mergeCell ref="J12:K13"/>
    <mergeCell ref="B12:E12"/>
    <mergeCell ref="B16:F16"/>
    <mergeCell ref="B17:E17"/>
    <mergeCell ref="B6:F6"/>
    <mergeCell ref="B7:F7"/>
    <mergeCell ref="B5:F5"/>
    <mergeCell ref="L8:M8"/>
    <mergeCell ref="L3:M3"/>
    <mergeCell ref="N3:O3"/>
    <mergeCell ref="L4:M4"/>
    <mergeCell ref="K2:O2"/>
    <mergeCell ref="B2:F2"/>
    <mergeCell ref="B3:F3"/>
    <mergeCell ref="B4:F4"/>
    <mergeCell ref="Q2:U2"/>
    <mergeCell ref="R3:S3"/>
    <mergeCell ref="T3:U3"/>
    <mergeCell ref="R4:S4"/>
    <mergeCell ref="T4:U4"/>
    <mergeCell ref="B21:F21"/>
    <mergeCell ref="R8:S8"/>
    <mergeCell ref="T8:U8"/>
    <mergeCell ref="R5:S5"/>
    <mergeCell ref="T5:U5"/>
    <mergeCell ref="R6:S6"/>
    <mergeCell ref="T6:U6"/>
    <mergeCell ref="R7:S7"/>
    <mergeCell ref="T7:U7"/>
    <mergeCell ref="N5:O5"/>
    <mergeCell ref="N6:O6"/>
    <mergeCell ref="N7:O7"/>
    <mergeCell ref="N8:O8"/>
    <mergeCell ref="L6:M6"/>
    <mergeCell ref="L7:M7"/>
    <mergeCell ref="L5:M5"/>
  </mergeCells>
  <conditionalFormatting sqref="L14:V2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14:W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Spinner 1">
              <controlPr defaultSize="0" autoPict="0">
                <anchor moveWithCells="1" sizeWithCells="1">
                  <from>
                    <xdr:col>17</xdr:col>
                    <xdr:colOff>0</xdr:colOff>
                    <xdr:row>8</xdr:row>
                    <xdr:rowOff>104775</xdr:rowOff>
                  </from>
                  <to>
                    <xdr:col>17</xdr:col>
                    <xdr:colOff>247650</xdr:colOff>
                    <xdr:row>10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Capa</vt:lpstr>
      <vt:lpstr>Gastos Atuais</vt:lpstr>
      <vt:lpstr>Meta FIRE</vt:lpstr>
      <vt:lpstr>Tempo para FIRE</vt:lpstr>
      <vt:lpstr>Capa!Area_de_impressao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danielpg</cp:lastModifiedBy>
  <cp:lastPrinted>2016-02-06T17:27:35Z</cp:lastPrinted>
  <dcterms:created xsi:type="dcterms:W3CDTF">2016-01-27T00:01:39Z</dcterms:created>
  <dcterms:modified xsi:type="dcterms:W3CDTF">2019-01-22T17:45:48Z</dcterms:modified>
</cp:coreProperties>
</file>